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J:\מדריך תכנון לשירותי רווחה\מצגת מדריך גירסא 3\"/>
    </mc:Choice>
  </mc:AlternateContent>
  <bookViews>
    <workbookView xWindow="0" yWindow="0" windowWidth="19200" windowHeight="6800" tabRatio="766"/>
  </bookViews>
  <sheets>
    <sheet name="1. מחשבון תא השטח" sheetId="38" r:id="rId1"/>
    <sheet name="2. אוכ תא השטח" sheetId="45" r:id="rId2"/>
    <sheet name="3. אוכלוסייה כלל ישראל" sheetId="16" r:id="rId3"/>
    <sheet name="4. ריכוז פרוגרמת מסגרות" sheetId="47"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7" l="1"/>
  <c r="G19" i="47"/>
  <c r="G18" i="47"/>
  <c r="G17" i="47"/>
  <c r="G16" i="47"/>
  <c r="G15" i="47"/>
  <c r="G14" i="47"/>
  <c r="G13" i="47"/>
  <c r="G12" i="47"/>
  <c r="G11" i="47"/>
  <c r="G10" i="47"/>
  <c r="G21" i="47"/>
  <c r="O67" i="38"/>
  <c r="AA53" i="38"/>
  <c r="V53" i="38"/>
  <c r="L20" i="38"/>
  <c r="L19" i="38"/>
  <c r="O19" i="38"/>
  <c r="V19" i="38"/>
  <c r="AA19" i="38"/>
  <c r="L13" i="38"/>
  <c r="O40" i="38"/>
  <c r="AA51" i="38"/>
  <c r="V51" i="38"/>
  <c r="O51" i="38"/>
  <c r="AA68" i="38"/>
  <c r="V68" i="38"/>
  <c r="O68" i="38"/>
  <c r="V69" i="38"/>
  <c r="AA69" i="38"/>
  <c r="O69" i="38"/>
  <c r="AA71" i="38"/>
  <c r="AA70" i="38"/>
  <c r="V71" i="38"/>
  <c r="V70" i="38"/>
  <c r="O71" i="38"/>
  <c r="O70" i="38"/>
  <c r="AA72" i="38"/>
  <c r="V72" i="38"/>
  <c r="O72" i="38"/>
  <c r="AA73" i="38"/>
  <c r="V73" i="38"/>
  <c r="O73" i="38"/>
  <c r="AA40" i="38"/>
  <c r="V40" i="38"/>
  <c r="U40" i="38"/>
  <c r="U51" i="38"/>
  <c r="U68" i="38"/>
  <c r="U69" i="38"/>
  <c r="AF69" i="38" s="1"/>
  <c r="U70" i="38"/>
  <c r="U71" i="38"/>
  <c r="U72" i="38"/>
  <c r="U73" i="38"/>
  <c r="AA84" i="38"/>
  <c r="V84" i="38"/>
  <c r="O84" i="38"/>
  <c r="U84" i="38"/>
  <c r="AA20" i="38"/>
  <c r="V20" i="38"/>
  <c r="O35" i="45"/>
  <c r="L35" i="45"/>
  <c r="AE11" i="38"/>
  <c r="Y11" i="38"/>
  <c r="U13" i="38"/>
  <c r="Z13" i="38" s="1"/>
  <c r="AG13" i="38" s="1"/>
  <c r="M35" i="45"/>
  <c r="AF51" i="38" l="1"/>
  <c r="AF70" i="38"/>
  <c r="Z68" i="38"/>
  <c r="AG68" i="38" s="1"/>
  <c r="Z40" i="38"/>
  <c r="AG40" i="38" s="1"/>
  <c r="AF73" i="38"/>
  <c r="AF71" i="38"/>
  <c r="AF40" i="38"/>
  <c r="Z51" i="38"/>
  <c r="AF68" i="38"/>
  <c r="Z69" i="38"/>
  <c r="Z70" i="38"/>
  <c r="Z71" i="38"/>
  <c r="Z72" i="38"/>
  <c r="AF72" i="38"/>
  <c r="Z73" i="38"/>
  <c r="Z84" i="38"/>
  <c r="AF84" i="38"/>
  <c r="BD51" i="38"/>
  <c r="BC51" i="38"/>
  <c r="AF13" i="38"/>
  <c r="O20" i="38"/>
  <c r="BB14" i="38"/>
  <c r="I12" i="45"/>
  <c r="I11" i="45"/>
  <c r="J12" i="45"/>
  <c r="AG51" i="38" l="1"/>
  <c r="AG69" i="38"/>
  <c r="AG70" i="38"/>
  <c r="AG71" i="38"/>
  <c r="AG72" i="38"/>
  <c r="AG73" i="38"/>
  <c r="AG84" i="38"/>
  <c r="D19" i="47"/>
  <c r="D18" i="47"/>
  <c r="D20" i="47"/>
  <c r="D17" i="47"/>
  <c r="D21" i="47"/>
  <c r="D15" i="47"/>
  <c r="D16" i="47"/>
  <c r="D14" i="47"/>
  <c r="D13" i="47"/>
  <c r="D12" i="47"/>
  <c r="D11" i="47"/>
  <c r="D10" i="47"/>
  <c r="L45" i="38" l="1"/>
  <c r="L46" i="38"/>
  <c r="BB46" i="38"/>
  <c r="BA46" i="38"/>
  <c r="U46" i="38"/>
  <c r="L62" i="38"/>
  <c r="BA52" i="38"/>
  <c r="BB52" i="38"/>
  <c r="L52" i="38"/>
  <c r="L60" i="38"/>
  <c r="BB60" i="38"/>
  <c r="BA60" i="38"/>
  <c r="U60" i="38"/>
  <c r="L68" i="38"/>
  <c r="Z60" i="38" l="1"/>
  <c r="AG60" i="38" s="1"/>
  <c r="BH60" i="38" s="1"/>
  <c r="AF60" i="38"/>
  <c r="Z46" i="38"/>
  <c r="AG46" i="38" s="1"/>
  <c r="BH46" i="38" s="1"/>
  <c r="AF46" i="38"/>
  <c r="BE46" i="38"/>
  <c r="BF46" i="38"/>
  <c r="BD46" i="38"/>
  <c r="BD60" i="38"/>
  <c r="BC46" i="38"/>
  <c r="BC60" i="38"/>
  <c r="L69" i="38"/>
  <c r="L72" i="38"/>
  <c r="L71" i="38"/>
  <c r="L70" i="38"/>
  <c r="BG46" i="38" l="1"/>
  <c r="BE60" i="38"/>
  <c r="BF60" i="38"/>
  <c r="BG60" i="38"/>
  <c r="I35" i="45"/>
  <c r="H35" i="16"/>
  <c r="L18" i="38"/>
  <c r="J14" i="45"/>
  <c r="I14" i="45" s="1"/>
  <c r="H14" i="16"/>
  <c r="G14" i="16"/>
  <c r="U62" i="38"/>
  <c r="U52" i="38"/>
  <c r="L40" i="38"/>
  <c r="L53" i="38"/>
  <c r="L63" i="38"/>
  <c r="Z62" i="38" l="1"/>
  <c r="AG62" i="38" s="1"/>
  <c r="AF62" i="38"/>
  <c r="Z52" i="38"/>
  <c r="AG52" i="38" s="1"/>
  <c r="BH52" i="38" s="1"/>
  <c r="AF52" i="38"/>
  <c r="O18" i="38"/>
  <c r="BC52" i="38"/>
  <c r="BD52" i="38"/>
  <c r="BG52" i="38" l="1"/>
  <c r="BE52" i="38"/>
  <c r="BF52" i="38"/>
  <c r="BE62" i="38"/>
  <c r="BF62" i="38"/>
  <c r="J11" i="45"/>
  <c r="J9" i="45"/>
  <c r="P35" i="45" l="1"/>
  <c r="M14" i="45"/>
  <c r="P14" i="45"/>
  <c r="O45" i="38"/>
  <c r="BE13" i="38"/>
  <c r="BF13" i="38"/>
  <c r="M11" i="45"/>
  <c r="O13" i="38"/>
  <c r="Q13" i="38" s="1"/>
  <c r="P11" i="45"/>
  <c r="AA45" i="38" s="1"/>
  <c r="L33" i="38"/>
  <c r="L14" i="45" l="1"/>
  <c r="V18" i="38"/>
  <c r="V45" i="38"/>
  <c r="O14" i="45"/>
  <c r="AA18" i="38"/>
  <c r="O11" i="45"/>
  <c r="AA21" i="38"/>
  <c r="AA13" i="38"/>
  <c r="AA81" i="38"/>
  <c r="AA79" i="38"/>
  <c r="AA36" i="38"/>
  <c r="AA23" i="38"/>
  <c r="AA22" i="38"/>
  <c r="AA78" i="38"/>
  <c r="AA37" i="38"/>
  <c r="AA83" i="38"/>
  <c r="AA26" i="38"/>
  <c r="AA82" i="38"/>
  <c r="AA32" i="38"/>
  <c r="AA39" i="38"/>
  <c r="L11" i="45"/>
  <c r="V21" i="38"/>
  <c r="V13" i="38"/>
  <c r="V83" i="38"/>
  <c r="V81" i="38"/>
  <c r="V22" i="38"/>
  <c r="V79" i="38"/>
  <c r="V36" i="38"/>
  <c r="V78" i="38"/>
  <c r="V37" i="38"/>
  <c r="V26" i="38"/>
  <c r="V82" i="38"/>
  <c r="V32" i="38"/>
  <c r="V39" i="38"/>
  <c r="V23" i="38"/>
  <c r="Q11" i="38" l="1"/>
  <c r="P72" i="38" l="1"/>
  <c r="P51" i="38"/>
  <c r="P71" i="38"/>
  <c r="W68" i="38"/>
  <c r="X68" i="38" s="1"/>
  <c r="W70" i="38"/>
  <c r="X70" i="38" s="1"/>
  <c r="W72" i="38"/>
  <c r="X72" i="38" s="1"/>
  <c r="AB70" i="38"/>
  <c r="AB84" i="38"/>
  <c r="P70" i="38"/>
  <c r="AB40" i="38"/>
  <c r="P73" i="38"/>
  <c r="W40" i="38"/>
  <c r="X40" i="38" s="1"/>
  <c r="W73" i="38"/>
  <c r="X73" i="38" s="1"/>
  <c r="P69" i="38"/>
  <c r="AB51" i="38"/>
  <c r="W84" i="38"/>
  <c r="X84" i="38" s="1"/>
  <c r="P40" i="38"/>
  <c r="AB73" i="38"/>
  <c r="W69" i="38"/>
  <c r="X69" i="38" s="1"/>
  <c r="AB72" i="38"/>
  <c r="AB71" i="38"/>
  <c r="P68" i="38"/>
  <c r="AB69" i="38"/>
  <c r="W71" i="38"/>
  <c r="X71" i="38" s="1"/>
  <c r="W51" i="38"/>
  <c r="X51" i="38" s="1"/>
  <c r="AB68" i="38"/>
  <c r="P84" i="38"/>
  <c r="W13" i="38"/>
  <c r="X13" i="38" s="1"/>
  <c r="AB13" i="38"/>
  <c r="P20" i="38"/>
  <c r="AB60" i="38"/>
  <c r="W60" i="38"/>
  <c r="X60" i="38" s="1"/>
  <c r="W46" i="38"/>
  <c r="X46" i="38" s="1"/>
  <c r="AB46" i="38"/>
  <c r="AB62" i="38"/>
  <c r="AB52" i="38"/>
  <c r="W62" i="38"/>
  <c r="X62" i="38" s="1"/>
  <c r="W52" i="38"/>
  <c r="X52" i="38" s="1"/>
  <c r="D13" i="45"/>
  <c r="E13" i="45"/>
  <c r="D14" i="45"/>
  <c r="E14" i="45"/>
  <c r="D15" i="45"/>
  <c r="E15" i="45"/>
  <c r="D16" i="45"/>
  <c r="E16" i="45"/>
  <c r="D17" i="45"/>
  <c r="E17" i="45"/>
  <c r="D18" i="45"/>
  <c r="E18" i="45"/>
  <c r="D19" i="45"/>
  <c r="E19" i="45"/>
  <c r="D20" i="45"/>
  <c r="E20" i="45"/>
  <c r="D21" i="45"/>
  <c r="E21" i="45"/>
  <c r="D22" i="45"/>
  <c r="E22" i="45"/>
  <c r="D23" i="45"/>
  <c r="E23" i="45"/>
  <c r="D24" i="45"/>
  <c r="E24" i="45"/>
  <c r="D25" i="45"/>
  <c r="E25" i="45"/>
  <c r="D26" i="45"/>
  <c r="E26" i="45"/>
  <c r="D27" i="45"/>
  <c r="E27" i="45"/>
  <c r="D28" i="45"/>
  <c r="E28" i="45"/>
  <c r="D29" i="45"/>
  <c r="E29" i="45"/>
  <c r="D30" i="45"/>
  <c r="E30" i="45"/>
  <c r="D31" i="45"/>
  <c r="E31" i="45"/>
  <c r="D32" i="45"/>
  <c r="E32" i="45"/>
  <c r="D33" i="45"/>
  <c r="E33" i="45"/>
  <c r="D34" i="45"/>
  <c r="E34" i="45"/>
  <c r="D35" i="45"/>
  <c r="E35" i="45"/>
  <c r="D36" i="45"/>
  <c r="E36" i="45"/>
  <c r="D37" i="45"/>
  <c r="E37" i="45"/>
  <c r="D38" i="45"/>
  <c r="E38" i="45"/>
  <c r="D39" i="45"/>
  <c r="E39" i="45"/>
  <c r="D40" i="45"/>
  <c r="E40" i="45"/>
  <c r="D41" i="45"/>
  <c r="E41" i="45"/>
  <c r="D42" i="45"/>
  <c r="E42" i="45"/>
  <c r="D43" i="45"/>
  <c r="E43" i="45"/>
  <c r="D44" i="45"/>
  <c r="E44" i="45"/>
  <c r="D45" i="45"/>
  <c r="E45" i="45"/>
  <c r="D46" i="45"/>
  <c r="E46" i="45"/>
  <c r="D47" i="45"/>
  <c r="E47" i="45"/>
  <c r="D48" i="45"/>
  <c r="E48" i="45"/>
  <c r="D49" i="45"/>
  <c r="E49" i="45"/>
  <c r="D50" i="45"/>
  <c r="E50" i="45"/>
  <c r="D51" i="45"/>
  <c r="E51" i="45"/>
  <c r="D52" i="45"/>
  <c r="E52" i="45"/>
  <c r="D53" i="45"/>
  <c r="E53" i="45"/>
  <c r="D54" i="45"/>
  <c r="E54" i="45"/>
  <c r="D55" i="45"/>
  <c r="E55" i="45"/>
  <c r="D56" i="45"/>
  <c r="E56" i="45"/>
  <c r="D57" i="45"/>
  <c r="E57" i="45"/>
  <c r="D58" i="45"/>
  <c r="E58" i="45"/>
  <c r="D59" i="45"/>
  <c r="E59" i="45"/>
  <c r="D60" i="45"/>
  <c r="E60" i="45"/>
  <c r="D61" i="45"/>
  <c r="E61" i="45"/>
  <c r="D62" i="45"/>
  <c r="E62" i="45"/>
  <c r="D63" i="45"/>
  <c r="E63" i="45"/>
  <c r="D64" i="45"/>
  <c r="E64" i="45"/>
  <c r="D65" i="45"/>
  <c r="E65" i="45"/>
  <c r="D66" i="45"/>
  <c r="E66" i="45"/>
  <c r="D67" i="45"/>
  <c r="E67" i="45"/>
  <c r="D68" i="45"/>
  <c r="E68" i="45"/>
  <c r="D69" i="45"/>
  <c r="E69" i="45"/>
  <c r="D70" i="45"/>
  <c r="E70" i="45"/>
  <c r="D71" i="45"/>
  <c r="E71" i="45"/>
  <c r="D72" i="45"/>
  <c r="E72" i="45"/>
  <c r="D73" i="45"/>
  <c r="E73" i="45"/>
  <c r="D74" i="45"/>
  <c r="E74" i="45"/>
  <c r="D75" i="45"/>
  <c r="E75" i="45"/>
  <c r="D76" i="45"/>
  <c r="E76" i="45"/>
  <c r="D77" i="45"/>
  <c r="E77" i="45"/>
  <c r="D78" i="45"/>
  <c r="E78" i="45"/>
  <c r="D79" i="45"/>
  <c r="E79" i="45"/>
  <c r="D80" i="45"/>
  <c r="E80" i="45"/>
  <c r="D81" i="45"/>
  <c r="E81" i="45"/>
  <c r="D82" i="45"/>
  <c r="E82" i="45"/>
  <c r="D83" i="45"/>
  <c r="E83" i="45"/>
  <c r="D84" i="45"/>
  <c r="E84" i="45"/>
  <c r="D85" i="45"/>
  <c r="E85" i="45"/>
  <c r="D86" i="45"/>
  <c r="E86" i="45"/>
  <c r="D87" i="45"/>
  <c r="E87" i="45"/>
  <c r="D88" i="45"/>
  <c r="E88" i="45"/>
  <c r="D89" i="45"/>
  <c r="E89" i="45"/>
  <c r="D90" i="45"/>
  <c r="E90" i="45"/>
  <c r="D91" i="45"/>
  <c r="E91" i="45"/>
  <c r="D92" i="45"/>
  <c r="E92" i="45"/>
  <c r="D93" i="45"/>
  <c r="E93" i="45"/>
  <c r="D94" i="45"/>
  <c r="E94" i="45"/>
  <c r="D95" i="45"/>
  <c r="E95" i="45"/>
  <c r="D96" i="45"/>
  <c r="E96" i="45"/>
  <c r="D97" i="45"/>
  <c r="E97" i="45"/>
  <c r="D98" i="45"/>
  <c r="E98" i="45"/>
  <c r="D99" i="45"/>
  <c r="E99" i="45"/>
  <c r="D100" i="45"/>
  <c r="E100" i="45"/>
  <c r="D101" i="45"/>
  <c r="E101" i="45"/>
  <c r="D102" i="45"/>
  <c r="E102" i="45"/>
  <c r="D103" i="45"/>
  <c r="E103" i="45"/>
  <c r="D104" i="45"/>
  <c r="E104" i="45"/>
  <c r="D105" i="45"/>
  <c r="E105" i="45"/>
  <c r="D106" i="45"/>
  <c r="E106" i="45"/>
  <c r="D107" i="45"/>
  <c r="E107" i="45"/>
  <c r="D108" i="45"/>
  <c r="E108" i="45"/>
  <c r="D109" i="45"/>
  <c r="E109" i="45"/>
  <c r="D110" i="45"/>
  <c r="E110" i="45"/>
  <c r="D111" i="45"/>
  <c r="E111" i="45"/>
  <c r="D112" i="45"/>
  <c r="E112" i="45"/>
  <c r="D113" i="45"/>
  <c r="E113" i="45"/>
  <c r="E12" i="45"/>
  <c r="D12" i="45"/>
  <c r="J34" i="45"/>
  <c r="J32" i="45"/>
  <c r="J29" i="45"/>
  <c r="J28" i="45"/>
  <c r="J26" i="45"/>
  <c r="J25" i="45"/>
  <c r="J24" i="45"/>
  <c r="J21" i="45"/>
  <c r="J20" i="45"/>
  <c r="J19" i="45"/>
  <c r="J18" i="45"/>
  <c r="J17" i="45"/>
  <c r="J16" i="45"/>
  <c r="J15" i="45"/>
  <c r="J13" i="45"/>
  <c r="BB88" i="38"/>
  <c r="BA88" i="38"/>
  <c r="U88" i="38"/>
  <c r="BB89" i="38"/>
  <c r="BA89" i="38"/>
  <c r="U89" i="38"/>
  <c r="BB87" i="38"/>
  <c r="BA87" i="38"/>
  <c r="U87" i="38"/>
  <c r="BB86" i="38"/>
  <c r="BA86" i="38"/>
  <c r="U86" i="38"/>
  <c r="BB85" i="38"/>
  <c r="BA85" i="38"/>
  <c r="U85" i="38"/>
  <c r="BB83" i="38"/>
  <c r="AR83" i="38"/>
  <c r="AS83" i="38" s="1"/>
  <c r="U83" i="38"/>
  <c r="BB82" i="38"/>
  <c r="BA82" i="38"/>
  <c r="U82" i="38"/>
  <c r="BB81" i="38"/>
  <c r="BA81" i="38"/>
  <c r="U81" i="38"/>
  <c r="BB80" i="38"/>
  <c r="BA80" i="38"/>
  <c r="U80" i="38"/>
  <c r="BB79" i="38"/>
  <c r="BA79" i="38"/>
  <c r="U79" i="38"/>
  <c r="BB78" i="38"/>
  <c r="BA78" i="38"/>
  <c r="U78" i="38"/>
  <c r="BB77" i="38"/>
  <c r="BA77" i="38"/>
  <c r="U77" i="38"/>
  <c r="BB76" i="38"/>
  <c r="BA76" i="38"/>
  <c r="U76" i="38"/>
  <c r="BB75" i="38"/>
  <c r="BA75" i="38"/>
  <c r="U75" i="38"/>
  <c r="BB74" i="38"/>
  <c r="BA74" i="38"/>
  <c r="U74" i="38"/>
  <c r="BB66" i="38"/>
  <c r="BA66" i="38"/>
  <c r="U66" i="38"/>
  <c r="BB65" i="38"/>
  <c r="BA65" i="38"/>
  <c r="U65" i="38"/>
  <c r="BB64" i="38"/>
  <c r="BA64" i="38"/>
  <c r="U64" i="38"/>
  <c r="BB61" i="38"/>
  <c r="BA61" i="38"/>
  <c r="U61" i="38"/>
  <c r="BB63" i="38"/>
  <c r="BA63" i="38"/>
  <c r="U63" i="38"/>
  <c r="BB58" i="38"/>
  <c r="BA58" i="38"/>
  <c r="U58" i="38"/>
  <c r="BB57" i="38"/>
  <c r="BA57" i="38"/>
  <c r="U57" i="38"/>
  <c r="BB56" i="38"/>
  <c r="BA56" i="38"/>
  <c r="U56" i="38"/>
  <c r="BB53" i="38"/>
  <c r="BA53" i="38"/>
  <c r="U53" i="38"/>
  <c r="BB54" i="38"/>
  <c r="BA54" i="38"/>
  <c r="U54" i="38"/>
  <c r="BB55" i="38"/>
  <c r="BA55" i="38"/>
  <c r="U55" i="38"/>
  <c r="BB67" i="38"/>
  <c r="BA67" i="38"/>
  <c r="U67" i="38"/>
  <c r="BB50" i="38"/>
  <c r="BA50" i="38"/>
  <c r="U50" i="38"/>
  <c r="BB59" i="38"/>
  <c r="BA59" i="38"/>
  <c r="U59" i="38"/>
  <c r="BB49" i="38"/>
  <c r="BA49" i="38"/>
  <c r="U49" i="38"/>
  <c r="BB48" i="38"/>
  <c r="BA48" i="38"/>
  <c r="U48" i="38"/>
  <c r="BB47" i="38"/>
  <c r="BA47" i="38"/>
  <c r="U47" i="38"/>
  <c r="BB45" i="38"/>
  <c r="AR45" i="38"/>
  <c r="AS45" i="38" s="1"/>
  <c r="U45" i="38"/>
  <c r="BB44" i="38"/>
  <c r="AR44" i="38"/>
  <c r="AS44" i="38" s="1"/>
  <c r="U44" i="38"/>
  <c r="BB43" i="38"/>
  <c r="AR43" i="38"/>
  <c r="AS43" i="38" s="1"/>
  <c r="U43" i="38"/>
  <c r="BB42" i="38"/>
  <c r="AR42" i="38"/>
  <c r="AS42" i="38" s="1"/>
  <c r="U42" i="38"/>
  <c r="BB41" i="38"/>
  <c r="BA41" i="38"/>
  <c r="U41" i="38"/>
  <c r="BB39" i="38"/>
  <c r="BA39" i="38"/>
  <c r="U39" i="38"/>
  <c r="BB38" i="38"/>
  <c r="BA38" i="38"/>
  <c r="U38" i="38"/>
  <c r="BB35" i="38"/>
  <c r="BA35" i="38"/>
  <c r="U35" i="38"/>
  <c r="BB36" i="38"/>
  <c r="BA36" i="38"/>
  <c r="U36" i="38"/>
  <c r="BB37" i="38"/>
  <c r="BA37" i="38"/>
  <c r="U37" i="38"/>
  <c r="BB34" i="38"/>
  <c r="BA34" i="38"/>
  <c r="U34" i="38"/>
  <c r="BB33" i="38"/>
  <c r="BA33" i="38"/>
  <c r="U33" i="38"/>
  <c r="BB32" i="38"/>
  <c r="AR32" i="38"/>
  <c r="AS32" i="38" s="1"/>
  <c r="U32" i="38"/>
  <c r="BB31" i="38"/>
  <c r="BA31" i="38"/>
  <c r="U31" i="38"/>
  <c r="BB29" i="38"/>
  <c r="AS29" i="38"/>
  <c r="U29" i="38"/>
  <c r="BB30" i="38"/>
  <c r="BA30" i="38"/>
  <c r="U30" i="38"/>
  <c r="BB28" i="38"/>
  <c r="BA28" i="38"/>
  <c r="U28" i="38"/>
  <c r="BB27" i="38"/>
  <c r="AR27" i="38"/>
  <c r="AS27" i="38" s="1"/>
  <c r="U27" i="38"/>
  <c r="BB24" i="38"/>
  <c r="U24" i="38"/>
  <c r="BB26" i="38"/>
  <c r="BA26" i="38"/>
  <c r="U26" i="38"/>
  <c r="BB25" i="38"/>
  <c r="BA25" i="38"/>
  <c r="U25" i="38"/>
  <c r="BB23" i="38"/>
  <c r="AS23" i="38"/>
  <c r="U23" i="38"/>
  <c r="BB22" i="38"/>
  <c r="BA22" i="38"/>
  <c r="U22" i="38"/>
  <c r="BB21" i="38"/>
  <c r="BA21" i="38"/>
  <c r="U21" i="38"/>
  <c r="BB20" i="38"/>
  <c r="AS20" i="38"/>
  <c r="U20" i="38"/>
  <c r="BB19" i="38"/>
  <c r="AS19" i="38"/>
  <c r="U19" i="38"/>
  <c r="BB18" i="38"/>
  <c r="AS18" i="38"/>
  <c r="U18" i="38"/>
  <c r="BB17" i="38"/>
  <c r="BA17" i="38"/>
  <c r="U17" i="38"/>
  <c r="BB16" i="38"/>
  <c r="BA16" i="38"/>
  <c r="U16" i="38"/>
  <c r="BB15" i="38"/>
  <c r="BA15" i="38"/>
  <c r="U15" i="38"/>
  <c r="BA14" i="38"/>
  <c r="U14" i="38"/>
  <c r="BB13" i="38"/>
  <c r="BA13" i="38"/>
  <c r="N11" i="38"/>
  <c r="H31" i="16"/>
  <c r="H30" i="16"/>
  <c r="H29" i="16"/>
  <c r="H20" i="16"/>
  <c r="H19" i="16"/>
  <c r="L58" i="38" s="1"/>
  <c r="H18" i="16"/>
  <c r="L25" i="38" s="1"/>
  <c r="H27" i="16"/>
  <c r="AC84" i="38" l="1"/>
  <c r="AD84" i="38"/>
  <c r="AC51" i="38"/>
  <c r="AD51" i="38"/>
  <c r="AC71" i="38"/>
  <c r="AD71" i="38"/>
  <c r="AC70" i="38"/>
  <c r="AD70" i="38"/>
  <c r="AC72" i="38"/>
  <c r="AD72" i="38"/>
  <c r="K84" i="38"/>
  <c r="M13" i="38"/>
  <c r="AC69" i="38"/>
  <c r="AD69" i="38"/>
  <c r="AC68" i="38"/>
  <c r="AD68" i="38"/>
  <c r="AC73" i="38"/>
  <c r="AD73" i="38"/>
  <c r="AC40" i="38"/>
  <c r="AD40" i="38"/>
  <c r="Z76" i="38"/>
  <c r="AG76" i="38" s="1"/>
  <c r="AF76" i="38"/>
  <c r="Z77" i="38"/>
  <c r="AG77" i="38" s="1"/>
  <c r="BG77" i="38" s="1"/>
  <c r="AF77" i="38"/>
  <c r="Z78" i="38"/>
  <c r="AG78" i="38" s="1"/>
  <c r="AF78" i="38"/>
  <c r="Z79" i="38"/>
  <c r="AG79" i="38" s="1"/>
  <c r="BH79" i="38" s="1"/>
  <c r="AF79" i="38"/>
  <c r="Z80" i="38"/>
  <c r="AG80" i="38" s="1"/>
  <c r="AF80" i="38"/>
  <c r="Z81" i="38"/>
  <c r="AG81" i="38" s="1"/>
  <c r="AF81" i="38"/>
  <c r="Z82" i="38"/>
  <c r="AG82" i="38" s="1"/>
  <c r="AF82" i="38"/>
  <c r="Z83" i="38"/>
  <c r="AG83" i="38" s="1"/>
  <c r="AF83" i="38"/>
  <c r="Z85" i="38"/>
  <c r="AG85" i="38" s="1"/>
  <c r="BH85" i="38" s="1"/>
  <c r="AF85" i="38"/>
  <c r="Z86" i="38"/>
  <c r="AG86" i="38" s="1"/>
  <c r="AF86" i="38"/>
  <c r="Z87" i="38"/>
  <c r="AG87" i="38" s="1"/>
  <c r="BH87" i="38" s="1"/>
  <c r="AF87" i="38"/>
  <c r="Z88" i="38"/>
  <c r="AG88" i="38" s="1"/>
  <c r="AF88" i="38"/>
  <c r="Z63" i="38"/>
  <c r="AG63" i="38" s="1"/>
  <c r="BG63" i="38" s="1"/>
  <c r="AF63" i="38"/>
  <c r="Z57" i="38"/>
  <c r="AG57" i="38" s="1"/>
  <c r="BH57" i="38" s="1"/>
  <c r="AF57" i="38"/>
  <c r="Z75" i="38"/>
  <c r="AG75" i="38" s="1"/>
  <c r="BH75" i="38" s="1"/>
  <c r="AF75" i="38"/>
  <c r="Z67" i="38"/>
  <c r="AG67" i="38" s="1"/>
  <c r="AF67" i="38"/>
  <c r="Z61" i="38"/>
  <c r="AG61" i="38" s="1"/>
  <c r="AF61" i="38"/>
  <c r="Z66" i="38"/>
  <c r="AG66" i="38" s="1"/>
  <c r="AF66" i="38"/>
  <c r="Z58" i="38"/>
  <c r="AG58" i="38" s="1"/>
  <c r="AF58" i="38"/>
  <c r="Z55" i="38"/>
  <c r="AG55" i="38" s="1"/>
  <c r="AF55" i="38"/>
  <c r="Z64" i="38"/>
  <c r="AG64" i="38" s="1"/>
  <c r="AF64" i="38"/>
  <c r="Z89" i="38"/>
  <c r="AG89" i="38" s="1"/>
  <c r="AF89" i="38"/>
  <c r="Z59" i="38"/>
  <c r="AG59" i="38" s="1"/>
  <c r="AF59" i="38"/>
  <c r="Z56" i="38"/>
  <c r="AG56" i="38" s="1"/>
  <c r="AF56" i="38"/>
  <c r="Z74" i="38"/>
  <c r="AG74" i="38" s="1"/>
  <c r="AF74" i="38"/>
  <c r="Z65" i="38"/>
  <c r="AG65" i="38" s="1"/>
  <c r="BH65" i="38" s="1"/>
  <c r="AF65" i="38"/>
  <c r="Z54" i="38"/>
  <c r="AG54" i="38" s="1"/>
  <c r="AF54" i="38"/>
  <c r="Z49" i="38"/>
  <c r="AG49" i="38" s="1"/>
  <c r="AF49" i="38"/>
  <c r="Z53" i="38"/>
  <c r="AG53" i="38" s="1"/>
  <c r="BG53" i="38" s="1"/>
  <c r="AF53" i="38"/>
  <c r="Z48" i="38"/>
  <c r="AG48" i="38" s="1"/>
  <c r="BH48" i="38" s="1"/>
  <c r="AF48" i="38"/>
  <c r="Z47" i="38"/>
  <c r="AG47" i="38" s="1"/>
  <c r="AF47" i="38"/>
  <c r="Z50" i="38"/>
  <c r="AG50" i="38" s="1"/>
  <c r="AF50" i="38"/>
  <c r="Z45" i="38"/>
  <c r="AG45" i="38" s="1"/>
  <c r="AF45" i="38"/>
  <c r="Z44" i="38"/>
  <c r="AG44" i="38" s="1"/>
  <c r="AF44" i="38"/>
  <c r="Z43" i="38"/>
  <c r="AG43" i="38" s="1"/>
  <c r="AF43" i="38"/>
  <c r="Z42" i="38"/>
  <c r="AG42" i="38" s="1"/>
  <c r="AF42" i="38"/>
  <c r="Z41" i="38"/>
  <c r="AG41" i="38" s="1"/>
  <c r="BG41" i="38" s="1"/>
  <c r="AF41" i="38"/>
  <c r="Z39" i="38"/>
  <c r="AG39" i="38" s="1"/>
  <c r="BG39" i="38" s="1"/>
  <c r="AF39" i="38"/>
  <c r="Z38" i="38"/>
  <c r="AG38" i="38" s="1"/>
  <c r="AF38" i="38"/>
  <c r="Z37" i="38"/>
  <c r="AG37" i="38" s="1"/>
  <c r="BH37" i="38" s="1"/>
  <c r="AF37" i="38"/>
  <c r="Z36" i="38"/>
  <c r="AG36" i="38" s="1"/>
  <c r="BH36" i="38" s="1"/>
  <c r="AF36" i="38"/>
  <c r="Z35" i="38"/>
  <c r="AG35" i="38" s="1"/>
  <c r="BH35" i="38" s="1"/>
  <c r="AF35" i="38"/>
  <c r="Z20" i="38"/>
  <c r="AG20" i="38" s="1"/>
  <c r="AF20" i="38"/>
  <c r="Z23" i="38"/>
  <c r="AG23" i="38" s="1"/>
  <c r="AF23" i="38"/>
  <c r="Z34" i="38"/>
  <c r="AG34" i="38" s="1"/>
  <c r="AF34" i="38"/>
  <c r="Z32" i="38"/>
  <c r="AG32" i="38" s="1"/>
  <c r="AF32" i="38"/>
  <c r="Z25" i="38"/>
  <c r="AG25" i="38" s="1"/>
  <c r="AF25" i="38"/>
  <c r="Z27" i="38"/>
  <c r="AG27" i="38" s="1"/>
  <c r="H13" i="47" s="1"/>
  <c r="AF27" i="38"/>
  <c r="Z31" i="38"/>
  <c r="AG31" i="38" s="1"/>
  <c r="AF31" i="38"/>
  <c r="Z18" i="38"/>
  <c r="AG18" i="38" s="1"/>
  <c r="AF18" i="38"/>
  <c r="Z24" i="38"/>
  <c r="AG24" i="38" s="1"/>
  <c r="AF24" i="38"/>
  <c r="Z16" i="38"/>
  <c r="AG16" i="38" s="1"/>
  <c r="AF16" i="38"/>
  <c r="Z29" i="38"/>
  <c r="AG29" i="38" s="1"/>
  <c r="AF29" i="38"/>
  <c r="Z22" i="38"/>
  <c r="AG22" i="38" s="1"/>
  <c r="BG22" i="38" s="1"/>
  <c r="AF22" i="38"/>
  <c r="Z33" i="38"/>
  <c r="AG33" i="38" s="1"/>
  <c r="AF33" i="38"/>
  <c r="Z30" i="38"/>
  <c r="AG30" i="38" s="1"/>
  <c r="BH30" i="38" s="1"/>
  <c r="AF30" i="38"/>
  <c r="Z21" i="38"/>
  <c r="AG21" i="38" s="1"/>
  <c r="BG21" i="38" s="1"/>
  <c r="AF21" i="38"/>
  <c r="Z19" i="38"/>
  <c r="AG19" i="38" s="1"/>
  <c r="BH19" i="38" s="1"/>
  <c r="AF19" i="38"/>
  <c r="Z17" i="38"/>
  <c r="AG17" i="38" s="1"/>
  <c r="AF17" i="38"/>
  <c r="Z26" i="38"/>
  <c r="AG26" i="38" s="1"/>
  <c r="AF26" i="38"/>
  <c r="Z28" i="38"/>
  <c r="AG28" i="38" s="1"/>
  <c r="AF28" i="38"/>
  <c r="Z15" i="38"/>
  <c r="AG15" i="38" s="1"/>
  <c r="AF15" i="38"/>
  <c r="Z14" i="38"/>
  <c r="AG14" i="38" s="1"/>
  <c r="AF14" i="38"/>
  <c r="AC52" i="38"/>
  <c r="AD52" i="38"/>
  <c r="BE45" i="38"/>
  <c r="AC62" i="38"/>
  <c r="AD62" i="38"/>
  <c r="BF43" i="38"/>
  <c r="AC46" i="38"/>
  <c r="AD46" i="38"/>
  <c r="AC60" i="38"/>
  <c r="AD60" i="38"/>
  <c r="BF29" i="38"/>
  <c r="AC13" i="38"/>
  <c r="AD13" i="38"/>
  <c r="BF79" i="38"/>
  <c r="AB22" i="38"/>
  <c r="AC22" i="38" s="1"/>
  <c r="W22" i="38"/>
  <c r="X22" i="38" s="1"/>
  <c r="AB17" i="38"/>
  <c r="AC17" i="38" s="1"/>
  <c r="W17" i="38"/>
  <c r="X17" i="38" s="1"/>
  <c r="AB28" i="38"/>
  <c r="AC28" i="38" s="1"/>
  <c r="W28" i="38"/>
  <c r="X28" i="38" s="1"/>
  <c r="AB20" i="38"/>
  <c r="AC20" i="38" s="1"/>
  <c r="W20" i="38"/>
  <c r="X20" i="38" s="1"/>
  <c r="AB31" i="38"/>
  <c r="AC31" i="38" s="1"/>
  <c r="W31" i="38"/>
  <c r="X31" i="38" s="1"/>
  <c r="AB39" i="38"/>
  <c r="AC39" i="38" s="1"/>
  <c r="W39" i="38"/>
  <c r="X39" i="38" s="1"/>
  <c r="AB49" i="38"/>
  <c r="AC49" i="38" s="1"/>
  <c r="W49" i="38"/>
  <c r="X49" i="38" s="1"/>
  <c r="AB57" i="38"/>
  <c r="AC57" i="38" s="1"/>
  <c r="W57" i="38"/>
  <c r="X57" i="38" s="1"/>
  <c r="AB75" i="38"/>
  <c r="AC75" i="38" s="1"/>
  <c r="W75" i="38"/>
  <c r="X75" i="38" s="1"/>
  <c r="AB83" i="38"/>
  <c r="AC83" i="38" s="1"/>
  <c r="W83" i="38"/>
  <c r="X83" i="38" s="1"/>
  <c r="AB23" i="38"/>
  <c r="AC23" i="38" s="1"/>
  <c r="W23" i="38"/>
  <c r="X23" i="38" s="1"/>
  <c r="AB34" i="38"/>
  <c r="AC34" i="38" s="1"/>
  <c r="W34" i="38"/>
  <c r="X34" i="38" s="1"/>
  <c r="AB43" i="38"/>
  <c r="AC43" i="38" s="1"/>
  <c r="W43" i="38"/>
  <c r="X43" i="38" s="1"/>
  <c r="AB67" i="38"/>
  <c r="AC67" i="38" s="1"/>
  <c r="W67" i="38"/>
  <c r="X67" i="38" s="1"/>
  <c r="AB61" i="38"/>
  <c r="AC61" i="38" s="1"/>
  <c r="W61" i="38"/>
  <c r="X61" i="38" s="1"/>
  <c r="AB78" i="38"/>
  <c r="AC78" i="38" s="1"/>
  <c r="W78" i="38"/>
  <c r="X78" i="38" s="1"/>
  <c r="BA83" i="38"/>
  <c r="AB87" i="38"/>
  <c r="AC87" i="38" s="1"/>
  <c r="W87" i="38"/>
  <c r="X87" i="38" s="1"/>
  <c r="W18" i="38"/>
  <c r="X18" i="38" s="1"/>
  <c r="AB24" i="38"/>
  <c r="AC24" i="38" s="1"/>
  <c r="W24" i="38"/>
  <c r="X24" i="38" s="1"/>
  <c r="AB30" i="38"/>
  <c r="AC30" i="38" s="1"/>
  <c r="W30" i="38"/>
  <c r="X30" i="38" s="1"/>
  <c r="AB35" i="38"/>
  <c r="AC35" i="38" s="1"/>
  <c r="W35" i="38"/>
  <c r="X35" i="38" s="1"/>
  <c r="BA43" i="38"/>
  <c r="AB47" i="38"/>
  <c r="AC47" i="38" s="1"/>
  <c r="W47" i="38"/>
  <c r="X47" i="38" s="1"/>
  <c r="AB53" i="38"/>
  <c r="AC53" i="38" s="1"/>
  <c r="W53" i="38"/>
  <c r="X53" i="38" s="1"/>
  <c r="AB66" i="38"/>
  <c r="AC66" i="38" s="1"/>
  <c r="W66" i="38"/>
  <c r="X66" i="38" s="1"/>
  <c r="AB81" i="38"/>
  <c r="W81" i="38"/>
  <c r="X81" i="38" s="1"/>
  <c r="AB21" i="38"/>
  <c r="AC21" i="38" s="1"/>
  <c r="W21" i="38"/>
  <c r="X21" i="38" s="1"/>
  <c r="AB32" i="38"/>
  <c r="AC32" i="38" s="1"/>
  <c r="W32" i="38"/>
  <c r="X32" i="38" s="1"/>
  <c r="AB41" i="38"/>
  <c r="AC41" i="38" s="1"/>
  <c r="W41" i="38"/>
  <c r="X41" i="38" s="1"/>
  <c r="AB59" i="38"/>
  <c r="AC59" i="38" s="1"/>
  <c r="W59" i="38"/>
  <c r="X59" i="38" s="1"/>
  <c r="AB58" i="38"/>
  <c r="AC58" i="38" s="1"/>
  <c r="W58" i="38"/>
  <c r="X58" i="38" s="1"/>
  <c r="AB76" i="38"/>
  <c r="AC76" i="38" s="1"/>
  <c r="W76" i="38"/>
  <c r="X76" i="38" s="1"/>
  <c r="AB85" i="38"/>
  <c r="AC85" i="38" s="1"/>
  <c r="W85" i="38"/>
  <c r="X85" i="38" s="1"/>
  <c r="W16" i="38"/>
  <c r="X16" i="38" s="1"/>
  <c r="AB16" i="38"/>
  <c r="AC16" i="38" s="1"/>
  <c r="AB25" i="38"/>
  <c r="AC25" i="38" s="1"/>
  <c r="W25" i="38"/>
  <c r="X25" i="38" s="1"/>
  <c r="E13" i="47"/>
  <c r="AB27" i="38"/>
  <c r="AC27" i="38" s="1"/>
  <c r="W27" i="38"/>
  <c r="X27" i="38" s="1"/>
  <c r="AB37" i="38"/>
  <c r="AC37" i="38" s="1"/>
  <c r="W37" i="38"/>
  <c r="X37" i="38" s="1"/>
  <c r="AB44" i="38"/>
  <c r="AC44" i="38" s="1"/>
  <c r="W44" i="38"/>
  <c r="X44" i="38" s="1"/>
  <c r="BC55" i="38"/>
  <c r="W55" i="38"/>
  <c r="X55" i="38" s="1"/>
  <c r="AB55" i="38"/>
  <c r="AC55" i="38" s="1"/>
  <c r="AB64" i="38"/>
  <c r="AC64" i="38" s="1"/>
  <c r="W64" i="38"/>
  <c r="X64" i="38" s="1"/>
  <c r="AB79" i="38"/>
  <c r="AC79" i="38" s="1"/>
  <c r="W79" i="38"/>
  <c r="X79" i="38" s="1"/>
  <c r="AB89" i="38"/>
  <c r="AC89" i="38" s="1"/>
  <c r="W89" i="38"/>
  <c r="X89" i="38" s="1"/>
  <c r="AB19" i="38"/>
  <c r="AC19" i="38" s="1"/>
  <c r="W19" i="38"/>
  <c r="X19" i="38" s="1"/>
  <c r="W29" i="38"/>
  <c r="X29" i="38" s="1"/>
  <c r="AB29" i="38"/>
  <c r="AC29" i="38" s="1"/>
  <c r="AB38" i="38"/>
  <c r="AC38" i="38" s="1"/>
  <c r="W38" i="38"/>
  <c r="X38" i="38" s="1"/>
  <c r="AB48" i="38"/>
  <c r="AC48" i="38" s="1"/>
  <c r="W48" i="38"/>
  <c r="X48" i="38" s="1"/>
  <c r="AB56" i="38"/>
  <c r="AC56" i="38" s="1"/>
  <c r="W56" i="38"/>
  <c r="X56" i="38" s="1"/>
  <c r="AB74" i="38"/>
  <c r="AC74" i="38" s="1"/>
  <c r="W74" i="38"/>
  <c r="X74" i="38" s="1"/>
  <c r="AB82" i="38"/>
  <c r="AC82" i="38" s="1"/>
  <c r="W82" i="38"/>
  <c r="X82" i="38" s="1"/>
  <c r="BA19" i="38"/>
  <c r="BA29" i="38"/>
  <c r="E11" i="47"/>
  <c r="AB33" i="38"/>
  <c r="AC33" i="38" s="1"/>
  <c r="W33" i="38"/>
  <c r="X33" i="38" s="1"/>
  <c r="AB42" i="38"/>
  <c r="AC42" i="38" s="1"/>
  <c r="W42" i="38"/>
  <c r="X42" i="38" s="1"/>
  <c r="AB50" i="38"/>
  <c r="AC50" i="38" s="1"/>
  <c r="W50" i="38"/>
  <c r="X50" i="38" s="1"/>
  <c r="W63" i="38"/>
  <c r="X63" i="38" s="1"/>
  <c r="AB63" i="38"/>
  <c r="AC63" i="38" s="1"/>
  <c r="AB77" i="38"/>
  <c r="AC77" i="38" s="1"/>
  <c r="W77" i="38"/>
  <c r="X77" i="38" s="1"/>
  <c r="W86" i="38"/>
  <c r="X86" i="38" s="1"/>
  <c r="AB86" i="38"/>
  <c r="AC86" i="38" s="1"/>
  <c r="AB26" i="38"/>
  <c r="AC26" i="38" s="1"/>
  <c r="W26" i="38"/>
  <c r="X26" i="38" s="1"/>
  <c r="E12" i="47"/>
  <c r="AB36" i="38"/>
  <c r="AC36" i="38" s="1"/>
  <c r="W36" i="38"/>
  <c r="X36" i="38" s="1"/>
  <c r="AB45" i="38"/>
  <c r="AC45" i="38" s="1"/>
  <c r="W45" i="38"/>
  <c r="X45" i="38" s="1"/>
  <c r="AB54" i="38"/>
  <c r="AC54" i="38" s="1"/>
  <c r="W54" i="38"/>
  <c r="X54" i="38" s="1"/>
  <c r="AB65" i="38"/>
  <c r="AC65" i="38" s="1"/>
  <c r="W65" i="38"/>
  <c r="X65" i="38" s="1"/>
  <c r="AB80" i="38"/>
  <c r="AC80" i="38" s="1"/>
  <c r="W80" i="38"/>
  <c r="X80" i="38" s="1"/>
  <c r="AB88" i="38"/>
  <c r="AC88" i="38" s="1"/>
  <c r="W88" i="38"/>
  <c r="X88" i="38" s="1"/>
  <c r="E18" i="47"/>
  <c r="AB18" i="38"/>
  <c r="AC18" i="38" s="1"/>
  <c r="AB14" i="38"/>
  <c r="AC14" i="38" s="1"/>
  <c r="W14" i="38"/>
  <c r="X14" i="38" s="1"/>
  <c r="AB15" i="38"/>
  <c r="AC15" i="38" s="1"/>
  <c r="W15" i="38"/>
  <c r="X15" i="38" s="1"/>
  <c r="O52" i="38"/>
  <c r="P52" i="38" s="1"/>
  <c r="O62" i="38"/>
  <c r="P62" i="38" s="1"/>
  <c r="O60" i="38"/>
  <c r="P60" i="38" s="1"/>
  <c r="O46" i="38"/>
  <c r="P46" i="38" s="1"/>
  <c r="O48" i="38"/>
  <c r="P48" i="38" s="1"/>
  <c r="O63" i="38"/>
  <c r="P63" i="38" s="1"/>
  <c r="I34" i="45"/>
  <c r="P34" i="45"/>
  <c r="O34" i="45" s="1"/>
  <c r="M34" i="45"/>
  <c r="L34" i="45" s="1"/>
  <c r="E10" i="47"/>
  <c r="BA20" i="38"/>
  <c r="E20" i="47"/>
  <c r="E16" i="47"/>
  <c r="E19" i="47"/>
  <c r="E14" i="47"/>
  <c r="E17" i="47"/>
  <c r="E21" i="47"/>
  <c r="E15" i="47"/>
  <c r="K46" i="38"/>
  <c r="N46" i="38" s="1"/>
  <c r="K41" i="38"/>
  <c r="K55" i="38"/>
  <c r="M46" i="38"/>
  <c r="K60" i="38"/>
  <c r="N60" i="38" s="1"/>
  <c r="M60" i="38"/>
  <c r="K72" i="38"/>
  <c r="N72" i="38" s="1"/>
  <c r="Q72" i="38" s="1"/>
  <c r="S72" i="38" s="1"/>
  <c r="K69" i="38"/>
  <c r="N69" i="38" s="1"/>
  <c r="Q69" i="38" s="1"/>
  <c r="S69" i="38" s="1"/>
  <c r="K71" i="38"/>
  <c r="N71" i="38" s="1"/>
  <c r="Q71" i="38" s="1"/>
  <c r="S71" i="38" s="1"/>
  <c r="K70" i="38"/>
  <c r="N70" i="38" s="1"/>
  <c r="Q70" i="38" s="1"/>
  <c r="S70" i="38" s="1"/>
  <c r="M72" i="38"/>
  <c r="M71" i="38"/>
  <c r="M69" i="38"/>
  <c r="M70" i="38"/>
  <c r="K33" i="38"/>
  <c r="N33" i="38" s="1"/>
  <c r="M68" i="38"/>
  <c r="M52" i="38"/>
  <c r="K40" i="38"/>
  <c r="N40" i="38" s="1"/>
  <c r="Q40" i="38" s="1"/>
  <c r="S40" i="38" s="1"/>
  <c r="K68" i="38"/>
  <c r="N68" i="38" s="1"/>
  <c r="Q68" i="38" s="1"/>
  <c r="S68" i="38" s="1"/>
  <c r="M62" i="38"/>
  <c r="K62" i="38"/>
  <c r="N62" i="38" s="1"/>
  <c r="K52" i="38"/>
  <c r="N52" i="38" s="1"/>
  <c r="M40" i="38"/>
  <c r="K54" i="38"/>
  <c r="K34" i="38"/>
  <c r="P17" i="45"/>
  <c r="M17" i="45"/>
  <c r="P28" i="45"/>
  <c r="M28" i="45"/>
  <c r="P18" i="45"/>
  <c r="M18" i="45"/>
  <c r="P29" i="45"/>
  <c r="M29" i="45"/>
  <c r="P26" i="45"/>
  <c r="M26" i="45"/>
  <c r="P32" i="45"/>
  <c r="M32" i="45"/>
  <c r="M20" i="45"/>
  <c r="P20" i="45"/>
  <c r="P19" i="45"/>
  <c r="M19" i="45"/>
  <c r="P12" i="45"/>
  <c r="M12" i="45"/>
  <c r="P21" i="45"/>
  <c r="M21" i="45"/>
  <c r="P16" i="45"/>
  <c r="M16" i="45"/>
  <c r="O29" i="38"/>
  <c r="P29" i="38" s="1"/>
  <c r="P13" i="45"/>
  <c r="M13" i="45"/>
  <c r="P24" i="45"/>
  <c r="M24" i="45"/>
  <c r="P15" i="45"/>
  <c r="M15" i="45"/>
  <c r="P25" i="45"/>
  <c r="M25" i="45"/>
  <c r="BD53" i="38"/>
  <c r="I13" i="45"/>
  <c r="J22" i="45"/>
  <c r="O79" i="38"/>
  <c r="P79" i="38" s="1"/>
  <c r="O21" i="38"/>
  <c r="P21" i="38" s="1"/>
  <c r="O36" i="38"/>
  <c r="P36" i="38" s="1"/>
  <c r="P19" i="38"/>
  <c r="O22" i="38"/>
  <c r="P22" i="38" s="1"/>
  <c r="P13" i="38"/>
  <c r="O83" i="38"/>
  <c r="P83" i="38" s="1"/>
  <c r="O37" i="38"/>
  <c r="P37" i="38" s="1"/>
  <c r="O32" i="38"/>
  <c r="O39" i="38"/>
  <c r="P39" i="38" s="1"/>
  <c r="O78" i="38"/>
  <c r="P78" i="38" s="1"/>
  <c r="O82" i="38"/>
  <c r="P82" i="38" s="1"/>
  <c r="O26" i="38"/>
  <c r="O81" i="38"/>
  <c r="P81" i="38" s="1"/>
  <c r="O23" i="38"/>
  <c r="P23" i="38" s="1"/>
  <c r="I19" i="45"/>
  <c r="O58" i="38"/>
  <c r="P58" i="38" s="1"/>
  <c r="I28" i="45"/>
  <c r="O75" i="38"/>
  <c r="P75" i="38" s="1"/>
  <c r="O77" i="38"/>
  <c r="P77" i="38" s="1"/>
  <c r="I20" i="45"/>
  <c r="O35" i="38"/>
  <c r="P35" i="38" s="1"/>
  <c r="O34" i="38"/>
  <c r="P34" i="38" s="1"/>
  <c r="O38" i="38"/>
  <c r="P38" i="38" s="1"/>
  <c r="I29" i="45"/>
  <c r="O87" i="38"/>
  <c r="P87" i="38" s="1"/>
  <c r="O59" i="38"/>
  <c r="O85" i="38"/>
  <c r="P85" i="38" s="1"/>
  <c r="O66" i="38"/>
  <c r="P66" i="38" s="1"/>
  <c r="O24" i="38"/>
  <c r="P24" i="38" s="1"/>
  <c r="O43" i="38"/>
  <c r="P43" i="38" s="1"/>
  <c r="O88" i="38"/>
  <c r="P88" i="38" s="1"/>
  <c r="O89" i="38"/>
  <c r="P89" i="38" s="1"/>
  <c r="O50" i="38"/>
  <c r="P50" i="38" s="1"/>
  <c r="O57" i="38"/>
  <c r="P57" i="38" s="1"/>
  <c r="O80" i="38"/>
  <c r="P80" i="38" s="1"/>
  <c r="P45" i="38"/>
  <c r="O86" i="38"/>
  <c r="P86" i="38" s="1"/>
  <c r="J33" i="45"/>
  <c r="O61" i="38"/>
  <c r="P61" i="38" s="1"/>
  <c r="O64" i="38"/>
  <c r="P64" i="38" s="1"/>
  <c r="I21" i="45"/>
  <c r="O56" i="38"/>
  <c r="P56" i="38" s="1"/>
  <c r="O27" i="38"/>
  <c r="P27" i="38" s="1"/>
  <c r="O47" i="38"/>
  <c r="P47" i="38" s="1"/>
  <c r="O41" i="38"/>
  <c r="P41" i="38" s="1"/>
  <c r="O49" i="38"/>
  <c r="P49" i="38" s="1"/>
  <c r="O55" i="38"/>
  <c r="P55" i="38" s="1"/>
  <c r="O33" i="38"/>
  <c r="P33" i="38" s="1"/>
  <c r="I15" i="45"/>
  <c r="O30" i="38"/>
  <c r="P30" i="38" s="1"/>
  <c r="P18" i="38"/>
  <c r="O28" i="38"/>
  <c r="P28" i="38" s="1"/>
  <c r="I24" i="45"/>
  <c r="O54" i="38"/>
  <c r="P54" i="38" s="1"/>
  <c r="I18" i="45"/>
  <c r="O25" i="38"/>
  <c r="P25" i="38" s="1"/>
  <c r="I32" i="45"/>
  <c r="O76" i="38"/>
  <c r="P76" i="38" s="1"/>
  <c r="I16" i="45"/>
  <c r="O31" i="38"/>
  <c r="P31" i="38" s="1"/>
  <c r="I25" i="45"/>
  <c r="O65" i="38"/>
  <c r="P65" i="38" s="1"/>
  <c r="I17" i="45"/>
  <c r="O74" i="38"/>
  <c r="P74" i="38" s="1"/>
  <c r="I26" i="45"/>
  <c r="K47" i="38"/>
  <c r="K77" i="38"/>
  <c r="BA42" i="38"/>
  <c r="BA18" i="38"/>
  <c r="BA23" i="38"/>
  <c r="BA24" i="38"/>
  <c r="BD20" i="38"/>
  <c r="BC49" i="38"/>
  <c r="L73" i="38"/>
  <c r="M73" i="38" s="1"/>
  <c r="L38" i="38"/>
  <c r="M38" i="38" s="1"/>
  <c r="L34" i="38"/>
  <c r="M34" i="38" s="1"/>
  <c r="L35" i="38"/>
  <c r="M35" i="38" s="1"/>
  <c r="L85" i="38"/>
  <c r="M85" i="38" s="1"/>
  <c r="M45" i="38"/>
  <c r="L59" i="38"/>
  <c r="L80" i="38"/>
  <c r="M80" i="38" s="1"/>
  <c r="L43" i="38"/>
  <c r="M43" i="38" s="1"/>
  <c r="M53" i="38"/>
  <c r="L24" i="38"/>
  <c r="M24" i="38" s="1"/>
  <c r="L50" i="38"/>
  <c r="M50" i="38" s="1"/>
  <c r="L88" i="38"/>
  <c r="L66" i="38"/>
  <c r="L86" i="38"/>
  <c r="M86" i="38" s="1"/>
  <c r="L89" i="38"/>
  <c r="M89" i="38" s="1"/>
  <c r="L57" i="38"/>
  <c r="L87" i="38"/>
  <c r="M87" i="38" s="1"/>
  <c r="K17" i="38"/>
  <c r="K15" i="38"/>
  <c r="K14" i="38"/>
  <c r="K39" i="38"/>
  <c r="L67" i="38"/>
  <c r="K32" i="38"/>
  <c r="K38" i="38"/>
  <c r="K26" i="38"/>
  <c r="K51" i="38"/>
  <c r="K20" i="38"/>
  <c r="K31" i="38"/>
  <c r="K25" i="38"/>
  <c r="N25" i="38" s="1"/>
  <c r="K36" i="38"/>
  <c r="K42" i="38"/>
  <c r="K19" i="38"/>
  <c r="K16" i="38"/>
  <c r="K24" i="38"/>
  <c r="M33" i="38"/>
  <c r="K18" i="38"/>
  <c r="K43" i="38"/>
  <c r="BD18" i="38"/>
  <c r="BD28" i="38"/>
  <c r="BC29" i="38"/>
  <c r="BC23" i="38"/>
  <c r="BD22" i="38"/>
  <c r="BC17" i="38"/>
  <c r="BD30" i="38"/>
  <c r="BC13" i="38"/>
  <c r="BD44" i="38"/>
  <c r="BC21" i="38"/>
  <c r="BD21" i="38"/>
  <c r="BC39" i="38"/>
  <c r="BD74" i="38"/>
  <c r="BD49" i="38"/>
  <c r="BD45" i="38"/>
  <c r="BD23" i="38"/>
  <c r="BD38" i="38"/>
  <c r="BC42" i="38"/>
  <c r="BD55" i="38"/>
  <c r="BD16" i="38"/>
  <c r="BC20" i="38"/>
  <c r="BC28" i="38"/>
  <c r="BC86" i="38"/>
  <c r="BC65" i="38"/>
  <c r="BD26" i="38"/>
  <c r="BD36" i="38"/>
  <c r="BD78" i="38"/>
  <c r="BD29" i="38"/>
  <c r="BD75" i="38"/>
  <c r="BD32" i="38"/>
  <c r="BC41" i="38"/>
  <c r="BC50" i="38"/>
  <c r="BC57" i="38"/>
  <c r="BD80" i="38"/>
  <c r="BD61" i="38"/>
  <c r="BC54" i="38"/>
  <c r="BC63" i="38"/>
  <c r="BD77" i="38"/>
  <c r="BD85" i="38"/>
  <c r="BD64" i="38"/>
  <c r="BD65" i="38"/>
  <c r="BD79" i="38"/>
  <c r="BD83" i="38"/>
  <c r="BD14" i="38"/>
  <c r="BC25" i="38"/>
  <c r="BD34" i="38"/>
  <c r="BD41" i="38"/>
  <c r="BD56" i="38"/>
  <c r="BD57" i="38"/>
  <c r="BD81" i="38"/>
  <c r="BD87" i="38"/>
  <c r="BD27" i="38"/>
  <c r="BD76" i="38"/>
  <c r="BD88" i="38"/>
  <c r="BC53" i="38"/>
  <c r="BD58" i="38"/>
  <c r="BD63" i="38"/>
  <c r="BD66" i="38"/>
  <c r="BD82" i="38"/>
  <c r="J27" i="45"/>
  <c r="J23" i="45"/>
  <c r="J31" i="45"/>
  <c r="O53" i="38" s="1"/>
  <c r="P53" i="38" s="1"/>
  <c r="J30" i="45"/>
  <c r="BD24" i="38"/>
  <c r="BC24" i="38"/>
  <c r="BD31" i="38"/>
  <c r="BC47" i="38"/>
  <c r="BA32" i="38"/>
  <c r="BC32" i="38"/>
  <c r="BD15" i="38"/>
  <c r="BG50" i="38"/>
  <c r="BD17" i="38"/>
  <c r="BD43" i="38"/>
  <c r="BC43" i="38"/>
  <c r="BA27" i="38"/>
  <c r="BC27" i="38"/>
  <c r="BA45" i="38"/>
  <c r="BC45" i="38"/>
  <c r="BC31" i="38"/>
  <c r="BC18" i="38"/>
  <c r="BD25" i="38"/>
  <c r="BH23" i="38"/>
  <c r="BD13" i="38"/>
  <c r="BC15" i="38"/>
  <c r="BD47" i="38"/>
  <c r="BC34" i="38"/>
  <c r="BC36" i="38"/>
  <c r="BD39" i="38"/>
  <c r="BD50" i="38"/>
  <c r="BH59" i="38"/>
  <c r="BH67" i="38"/>
  <c r="K22" i="38"/>
  <c r="BC22" i="38"/>
  <c r="K30" i="38"/>
  <c r="BC30" i="38"/>
  <c r="BD42" i="38"/>
  <c r="BD86" i="38"/>
  <c r="BH88" i="38"/>
  <c r="BG88" i="38"/>
  <c r="BD54" i="38"/>
  <c r="K45" i="38"/>
  <c r="K83" i="38"/>
  <c r="K80" i="38"/>
  <c r="K78" i="38"/>
  <c r="K76" i="38"/>
  <c r="K74" i="38"/>
  <c r="K66" i="38"/>
  <c r="K64" i="38"/>
  <c r="K61" i="38"/>
  <c r="K58" i="38"/>
  <c r="N58" i="38" s="1"/>
  <c r="K88" i="38"/>
  <c r="K87" i="38"/>
  <c r="K85" i="38"/>
  <c r="K82" i="38"/>
  <c r="K81" i="38"/>
  <c r="K79" i="38"/>
  <c r="K75" i="38"/>
  <c r="K73" i="38"/>
  <c r="K65" i="38"/>
  <c r="K63" i="38"/>
  <c r="K57" i="38"/>
  <c r="K53" i="38"/>
  <c r="K67" i="38"/>
  <c r="K59" i="38"/>
  <c r="K48" i="38"/>
  <c r="K44" i="38"/>
  <c r="BC19" i="38"/>
  <c r="M25" i="38"/>
  <c r="BC33" i="38"/>
  <c r="K37" i="38"/>
  <c r="BC37" i="38"/>
  <c r="K35" i="38"/>
  <c r="BC35" i="38"/>
  <c r="K50" i="38"/>
  <c r="BD89" i="38"/>
  <c r="BD19" i="38"/>
  <c r="K21" i="38"/>
  <c r="K23" i="38"/>
  <c r="K28" i="38"/>
  <c r="K29" i="38"/>
  <c r="BD33" i="38"/>
  <c r="BD37" i="38"/>
  <c r="BD35" i="38"/>
  <c r="K49" i="38"/>
  <c r="BC83" i="38"/>
  <c r="BC14" i="38"/>
  <c r="BC16" i="38"/>
  <c r="BC26" i="38"/>
  <c r="BC44" i="38"/>
  <c r="BA44" i="38"/>
  <c r="M58" i="38"/>
  <c r="K86" i="38"/>
  <c r="K27" i="38"/>
  <c r="BC38" i="38"/>
  <c r="K56" i="38"/>
  <c r="K89" i="38"/>
  <c r="BC89" i="38"/>
  <c r="BC48" i="38"/>
  <c r="BC59" i="38"/>
  <c r="BC67" i="38"/>
  <c r="BH82" i="38"/>
  <c r="BH27" i="38"/>
  <c r="BD48" i="38"/>
  <c r="BD59" i="38"/>
  <c r="BD67" i="38"/>
  <c r="BC75" i="38"/>
  <c r="BC77" i="38"/>
  <c r="BC79" i="38"/>
  <c r="BC81" i="38"/>
  <c r="BC82" i="38"/>
  <c r="BG82" i="38"/>
  <c r="BC85" i="38"/>
  <c r="BC87" i="38"/>
  <c r="BC88" i="38"/>
  <c r="BC56" i="38"/>
  <c r="BC58" i="38"/>
  <c r="BC61" i="38"/>
  <c r="BC64" i="38"/>
  <c r="BC66" i="38"/>
  <c r="BC74" i="38"/>
  <c r="BC76" i="38"/>
  <c r="BC78" i="38"/>
  <c r="BC80" i="38"/>
  <c r="F13" i="47" l="1"/>
  <c r="BH63" i="38"/>
  <c r="BE64" i="38"/>
  <c r="BE80" i="38"/>
  <c r="BF33" i="38"/>
  <c r="BE28" i="38"/>
  <c r="BE53" i="38"/>
  <c r="BF53" i="38"/>
  <c r="BF42" i="38"/>
  <c r="BE29" i="38"/>
  <c r="BF27" i="38"/>
  <c r="BE76" i="38"/>
  <c r="BG85" i="38"/>
  <c r="BF76" i="38"/>
  <c r="BF45" i="38"/>
  <c r="BE63" i="38"/>
  <c r="BE67" i="38"/>
  <c r="BF75" i="38"/>
  <c r="BF21" i="38"/>
  <c r="BF67" i="38"/>
  <c r="BF30" i="38"/>
  <c r="BF28" i="38"/>
  <c r="BE21" i="38"/>
  <c r="BF85" i="38"/>
  <c r="BE41" i="38"/>
  <c r="BE31" i="38"/>
  <c r="BF65" i="38"/>
  <c r="BF63" i="38"/>
  <c r="BE34" i="38"/>
  <c r="BE36" i="38"/>
  <c r="BG35" i="38"/>
  <c r="BE65" i="38"/>
  <c r="BE66" i="38"/>
  <c r="BE75" i="38"/>
  <c r="BE87" i="38"/>
  <c r="BE89" i="38"/>
  <c r="BH77" i="38"/>
  <c r="BF26" i="38"/>
  <c r="BE22" i="38"/>
  <c r="BE74" i="38"/>
  <c r="BF64" i="38"/>
  <c r="BE23" i="38"/>
  <c r="BE44" i="38"/>
  <c r="BF22" i="38"/>
  <c r="BE48" i="38"/>
  <c r="H11" i="47"/>
  <c r="BG48" i="38"/>
  <c r="BE32" i="38"/>
  <c r="BF82" i="38"/>
  <c r="BE57" i="38"/>
  <c r="BF15" i="38"/>
  <c r="AD81" i="38"/>
  <c r="BE86" i="38"/>
  <c r="BE82" i="38"/>
  <c r="BF57" i="38"/>
  <c r="BE15" i="38"/>
  <c r="BH33" i="38"/>
  <c r="BE83" i="38"/>
  <c r="BF89" i="38"/>
  <c r="BF39" i="38"/>
  <c r="BF44" i="38"/>
  <c r="BE88" i="38"/>
  <c r="BE17" i="38"/>
  <c r="BE33" i="38"/>
  <c r="BF66" i="38"/>
  <c r="BF81" i="38"/>
  <c r="BE79" i="38"/>
  <c r="BF87" i="38"/>
  <c r="BG87" i="38"/>
  <c r="BE38" i="38"/>
  <c r="BF47" i="38"/>
  <c r="BE56" i="38"/>
  <c r="BE25" i="38"/>
  <c r="AD85" i="38"/>
  <c r="BG37" i="38"/>
  <c r="BE55" i="38"/>
  <c r="BF50" i="38"/>
  <c r="BE47" i="38"/>
  <c r="BF56" i="38"/>
  <c r="BE43" i="38"/>
  <c r="BF55" i="38"/>
  <c r="BE50" i="38"/>
  <c r="BF24" i="38"/>
  <c r="F11" i="47"/>
  <c r="BE49" i="38"/>
  <c r="BF37" i="38"/>
  <c r="BF20" i="38"/>
  <c r="BE20" i="38"/>
  <c r="BF41" i="38"/>
  <c r="BE42" i="38"/>
  <c r="BF49" i="38"/>
  <c r="BE58" i="38"/>
  <c r="BF58" i="38"/>
  <c r="BE59" i="38"/>
  <c r="BE77" i="38"/>
  <c r="BE78" i="38"/>
  <c r="BF78" i="38"/>
  <c r="BE81" i="38"/>
  <c r="BF83" i="38"/>
  <c r="BE85" i="38"/>
  <c r="BF86" i="38"/>
  <c r="BF88" i="38"/>
  <c r="BF77" i="38"/>
  <c r="BF80" i="38"/>
  <c r="AD74" i="38"/>
  <c r="BE61" i="38"/>
  <c r="BF59" i="38"/>
  <c r="BF74" i="38"/>
  <c r="BF61" i="38"/>
  <c r="BE54" i="38"/>
  <c r="BF54" i="38"/>
  <c r="F12" i="47"/>
  <c r="BF48" i="38"/>
  <c r="BE39" i="38"/>
  <c r="BF38" i="38"/>
  <c r="H12" i="47"/>
  <c r="BE37" i="38"/>
  <c r="BF36" i="38"/>
  <c r="F20" i="47"/>
  <c r="BE35" i="38"/>
  <c r="BF35" i="38"/>
  <c r="BF34" i="38"/>
  <c r="F16" i="47"/>
  <c r="BF32" i="38"/>
  <c r="BF31" i="38"/>
  <c r="BE26" i="38"/>
  <c r="BF25" i="38"/>
  <c r="BE24" i="38"/>
  <c r="AD23" i="38"/>
  <c r="BE19" i="38"/>
  <c r="F18" i="47"/>
  <c r="BF18" i="38"/>
  <c r="BE18" i="38"/>
  <c r="BF17" i="38"/>
  <c r="F21" i="47"/>
  <c r="BE16" i="38"/>
  <c r="H18" i="47"/>
  <c r="BF16" i="38"/>
  <c r="F15" i="47"/>
  <c r="AD16" i="38"/>
  <c r="BG30" i="38"/>
  <c r="BE27" i="38"/>
  <c r="H16" i="47"/>
  <c r="H20" i="47"/>
  <c r="BE30" i="38"/>
  <c r="F17" i="47"/>
  <c r="BF19" i="38"/>
  <c r="H15" i="47"/>
  <c r="BF23" i="38"/>
  <c r="H17" i="47"/>
  <c r="F10" i="47"/>
  <c r="F14" i="47"/>
  <c r="BE14" i="38"/>
  <c r="F19" i="47"/>
  <c r="BF14" i="38"/>
  <c r="H21" i="47"/>
  <c r="H14" i="47"/>
  <c r="H19" i="47"/>
  <c r="H10" i="47"/>
  <c r="AD48" i="38"/>
  <c r="AD88" i="38"/>
  <c r="AD77" i="38"/>
  <c r="AD80" i="38"/>
  <c r="AD63" i="38"/>
  <c r="AD87" i="38"/>
  <c r="AD75" i="38"/>
  <c r="AD57" i="38"/>
  <c r="AD28" i="38"/>
  <c r="AD25" i="38"/>
  <c r="AD79" i="38"/>
  <c r="AD34" i="38"/>
  <c r="AD49" i="38"/>
  <c r="AD17" i="38"/>
  <c r="AD42" i="38"/>
  <c r="AD58" i="38"/>
  <c r="AD38" i="38"/>
  <c r="AD64" i="38"/>
  <c r="AD78" i="38"/>
  <c r="AD15" i="38"/>
  <c r="AD65" i="38"/>
  <c r="AD14" i="38"/>
  <c r="AD56" i="38"/>
  <c r="AD26" i="38"/>
  <c r="AD59" i="38"/>
  <c r="AD29" i="38"/>
  <c r="AD55" i="38"/>
  <c r="AD21" i="38"/>
  <c r="AD61" i="38"/>
  <c r="AD39" i="38"/>
  <c r="AD54" i="38"/>
  <c r="AD53" i="38"/>
  <c r="AD27" i="38"/>
  <c r="AD50" i="38"/>
  <c r="AD76" i="38"/>
  <c r="AD32" i="38"/>
  <c r="AD33" i="38"/>
  <c r="AD41" i="38"/>
  <c r="AD44" i="38"/>
  <c r="AD66" i="38"/>
  <c r="AD67" i="38"/>
  <c r="AD31" i="38"/>
  <c r="AD45" i="38"/>
  <c r="AD35" i="38"/>
  <c r="AC81" i="38"/>
  <c r="AD22" i="38"/>
  <c r="AD19" i="38"/>
  <c r="AD47" i="38"/>
  <c r="AD43" i="38"/>
  <c r="AD83" i="38"/>
  <c r="AD20" i="38"/>
  <c r="AD24" i="38"/>
  <c r="AD86" i="38"/>
  <c r="AD89" i="38"/>
  <c r="AD82" i="38"/>
  <c r="AD37" i="38"/>
  <c r="AD30" i="38"/>
  <c r="AD36" i="38"/>
  <c r="AD18" i="38"/>
  <c r="V33" i="38"/>
  <c r="V48" i="38"/>
  <c r="V63" i="38"/>
  <c r="AA46" i="38"/>
  <c r="AA60" i="38"/>
  <c r="AA33" i="38"/>
  <c r="V60" i="38"/>
  <c r="V46" i="38"/>
  <c r="AA63" i="38"/>
  <c r="AA48" i="38"/>
  <c r="V52" i="38"/>
  <c r="V62" i="38"/>
  <c r="AA52" i="38"/>
  <c r="AA62" i="38"/>
  <c r="Q46" i="38"/>
  <c r="S46" i="38" s="1"/>
  <c r="Q60" i="38"/>
  <c r="S60" i="38" s="1"/>
  <c r="M57" i="38"/>
  <c r="N57" i="38"/>
  <c r="Q57" i="38" s="1"/>
  <c r="S57" i="38" s="1"/>
  <c r="Q52" i="38"/>
  <c r="S52" i="38" s="1"/>
  <c r="Q62" i="38"/>
  <c r="S62" i="38" s="1"/>
  <c r="O15" i="45"/>
  <c r="AA30" i="38"/>
  <c r="AA28" i="38"/>
  <c r="O21" i="45"/>
  <c r="AA47" i="38"/>
  <c r="AA56" i="38"/>
  <c r="AA55" i="38"/>
  <c r="AA27" i="38"/>
  <c r="AA49" i="38"/>
  <c r="AA41" i="38"/>
  <c r="O24" i="45"/>
  <c r="AA54" i="38"/>
  <c r="O32" i="45"/>
  <c r="AA76" i="38"/>
  <c r="O28" i="45"/>
  <c r="AA75" i="38"/>
  <c r="O29" i="45"/>
  <c r="AA89" i="38"/>
  <c r="AA80" i="38"/>
  <c r="AA85" i="38"/>
  <c r="AA24" i="38"/>
  <c r="AA87" i="38"/>
  <c r="AA43" i="38"/>
  <c r="AA66" i="38"/>
  <c r="AA86" i="38"/>
  <c r="AA50" i="38"/>
  <c r="AA57" i="38"/>
  <c r="AA59" i="38"/>
  <c r="AA88" i="38"/>
  <c r="O16" i="45"/>
  <c r="AA31" i="38"/>
  <c r="O12" i="45"/>
  <c r="AA77" i="38"/>
  <c r="O20" i="45"/>
  <c r="AA35" i="38"/>
  <c r="AA34" i="38"/>
  <c r="AA38" i="38"/>
  <c r="O18" i="45"/>
  <c r="AA25" i="38"/>
  <c r="O13" i="45"/>
  <c r="AA29" i="38"/>
  <c r="O26" i="45"/>
  <c r="AA64" i="38"/>
  <c r="AA61" i="38"/>
  <c r="O17" i="45"/>
  <c r="AA74" i="38"/>
  <c r="O25" i="45"/>
  <c r="AA65" i="38"/>
  <c r="O19" i="45"/>
  <c r="AA58" i="38"/>
  <c r="L15" i="45"/>
  <c r="V30" i="38"/>
  <c r="V28" i="38"/>
  <c r="L21" i="45"/>
  <c r="V47" i="38"/>
  <c r="V55" i="38"/>
  <c r="V27" i="38"/>
  <c r="V41" i="38"/>
  <c r="V56" i="38"/>
  <c r="V49" i="38"/>
  <c r="L18" i="45"/>
  <c r="V25" i="38"/>
  <c r="L24" i="45"/>
  <c r="V54" i="38"/>
  <c r="L20" i="45"/>
  <c r="V35" i="38"/>
  <c r="V34" i="38"/>
  <c r="V38" i="38"/>
  <c r="L12" i="45"/>
  <c r="V77" i="38"/>
  <c r="L32" i="45"/>
  <c r="V76" i="38"/>
  <c r="L28" i="45"/>
  <c r="V75" i="38"/>
  <c r="L13" i="45"/>
  <c r="V29" i="38"/>
  <c r="L25" i="45"/>
  <c r="V65" i="38"/>
  <c r="L19" i="45"/>
  <c r="V58" i="38"/>
  <c r="L26" i="45"/>
  <c r="V64" i="38"/>
  <c r="V61" i="38"/>
  <c r="L17" i="45"/>
  <c r="V74" i="38"/>
  <c r="L16" i="45"/>
  <c r="V31" i="38"/>
  <c r="L29" i="45"/>
  <c r="V89" i="38"/>
  <c r="V80" i="38"/>
  <c r="V87" i="38"/>
  <c r="V85" i="38"/>
  <c r="V24" i="38"/>
  <c r="V86" i="38"/>
  <c r="V43" i="38"/>
  <c r="V50" i="38"/>
  <c r="V88" i="38"/>
  <c r="V57" i="38"/>
  <c r="V59" i="38"/>
  <c r="V66" i="38"/>
  <c r="BH28" i="38"/>
  <c r="BG34" i="38"/>
  <c r="P27" i="45"/>
  <c r="M27" i="45"/>
  <c r="P31" i="45"/>
  <c r="M31" i="45"/>
  <c r="P23" i="45"/>
  <c r="M23" i="45"/>
  <c r="I22" i="45"/>
  <c r="P22" i="45"/>
  <c r="M22" i="45"/>
  <c r="I33" i="45"/>
  <c r="P33" i="45"/>
  <c r="M33" i="45"/>
  <c r="P30" i="45"/>
  <c r="M30" i="45"/>
  <c r="BH21" i="38"/>
  <c r="BH20" i="38"/>
  <c r="BH49" i="38"/>
  <c r="BG42" i="38"/>
  <c r="BG38" i="38"/>
  <c r="O44" i="38"/>
  <c r="P44" i="38" s="1"/>
  <c r="I31" i="45"/>
  <c r="P67" i="38"/>
  <c r="I23" i="45"/>
  <c r="O42" i="38"/>
  <c r="I30" i="45"/>
  <c r="I27" i="45"/>
  <c r="O15" i="38"/>
  <c r="O16" i="38"/>
  <c r="O14" i="38"/>
  <c r="O17" i="38"/>
  <c r="BG65" i="38"/>
  <c r="BG81" i="38"/>
  <c r="N86" i="38"/>
  <c r="N80" i="38"/>
  <c r="Q80" i="38" s="1"/>
  <c r="S80" i="38" s="1"/>
  <c r="M66" i="38"/>
  <c r="N66" i="38"/>
  <c r="M59" i="38"/>
  <c r="N59" i="38"/>
  <c r="M88" i="38"/>
  <c r="N88" i="38"/>
  <c r="N45" i="38"/>
  <c r="N50" i="38"/>
  <c r="N85" i="38"/>
  <c r="N24" i="38"/>
  <c r="N35" i="38"/>
  <c r="Q35" i="38" s="1"/>
  <c r="S35" i="38" s="1"/>
  <c r="M67" i="38"/>
  <c r="N67" i="38"/>
  <c r="N87" i="38"/>
  <c r="N34" i="38"/>
  <c r="Q34" i="38" s="1"/>
  <c r="S34" i="38" s="1"/>
  <c r="N53" i="38"/>
  <c r="N38" i="38"/>
  <c r="N89" i="38"/>
  <c r="N43" i="38"/>
  <c r="N73" i="38"/>
  <c r="Q73" i="38" s="1"/>
  <c r="S73" i="38" s="1"/>
  <c r="BH41" i="38"/>
  <c r="BG29" i="38"/>
  <c r="BH38" i="38"/>
  <c r="BG36" i="38"/>
  <c r="BG75" i="38"/>
  <c r="BH22" i="38"/>
  <c r="BH53" i="38"/>
  <c r="BH81" i="38"/>
  <c r="P26" i="38"/>
  <c r="BG33" i="38"/>
  <c r="P32" i="38"/>
  <c r="BG79" i="38"/>
  <c r="BG57" i="38"/>
  <c r="BG59" i="38"/>
  <c r="BG23" i="38"/>
  <c r="BG55" i="38"/>
  <c r="BH50" i="38"/>
  <c r="BH42" i="38"/>
  <c r="BH34" i="38"/>
  <c r="BG20" i="38"/>
  <c r="BG28" i="38"/>
  <c r="BG49" i="38"/>
  <c r="BG67" i="38"/>
  <c r="BH39" i="38"/>
  <c r="BG27" i="38"/>
  <c r="BG19" i="38"/>
  <c r="BH29" i="38"/>
  <c r="BH55" i="38"/>
  <c r="Q58" i="38"/>
  <c r="S58" i="38" s="1"/>
  <c r="P59" i="38"/>
  <c r="Q25" i="38"/>
  <c r="S25" i="38" s="1"/>
  <c r="Q33" i="38"/>
  <c r="S33" i="38" s="1"/>
  <c r="BH13" i="38"/>
  <c r="BG13" i="38"/>
  <c r="BH74" i="38"/>
  <c r="BG74" i="38"/>
  <c r="BH56" i="38"/>
  <c r="BG56" i="38"/>
  <c r="BH32" i="38"/>
  <c r="BG32" i="38"/>
  <c r="BH14" i="38"/>
  <c r="BG14" i="38"/>
  <c r="BH25" i="38"/>
  <c r="BG25" i="38"/>
  <c r="BG47" i="38"/>
  <c r="BH47" i="38"/>
  <c r="BH31" i="38"/>
  <c r="BG31" i="38"/>
  <c r="BH54" i="38"/>
  <c r="BG54" i="38"/>
  <c r="BH86" i="38"/>
  <c r="BG86" i="38"/>
  <c r="BH24" i="38"/>
  <c r="BG24" i="38"/>
  <c r="BH66" i="38"/>
  <c r="BG66" i="38"/>
  <c r="BG43" i="38"/>
  <c r="BH43" i="38"/>
  <c r="BH45" i="38"/>
  <c r="BG45" i="38"/>
  <c r="BH80" i="38"/>
  <c r="BG80" i="38"/>
  <c r="BH64" i="38"/>
  <c r="BG64" i="38"/>
  <c r="BH15" i="38"/>
  <c r="BG15" i="38"/>
  <c r="BH83" i="38"/>
  <c r="BG83" i="38"/>
  <c r="BH26" i="38"/>
  <c r="BG26" i="38"/>
  <c r="BH78" i="38"/>
  <c r="BG78" i="38"/>
  <c r="BH61" i="38"/>
  <c r="BG61" i="38"/>
  <c r="BG18" i="38"/>
  <c r="BH18" i="38"/>
  <c r="BH17" i="38"/>
  <c r="BG17" i="38"/>
  <c r="BH44" i="38"/>
  <c r="BG44" i="38"/>
  <c r="BH76" i="38"/>
  <c r="BG76" i="38"/>
  <c r="BH58" i="38"/>
  <c r="BG58" i="38"/>
  <c r="BH89" i="38"/>
  <c r="BG89" i="38"/>
  <c r="BH16" i="38"/>
  <c r="BG16" i="38"/>
  <c r="Q66" i="38" l="1"/>
  <c r="S66" i="38" s="1"/>
  <c r="Q50" i="38"/>
  <c r="S50" i="38" s="1"/>
  <c r="Q85" i="38"/>
  <c r="S85" i="38" s="1"/>
  <c r="Q88" i="38"/>
  <c r="S88" i="38" s="1"/>
  <c r="Q53" i="38"/>
  <c r="S53" i="38" s="1"/>
  <c r="Q45" i="38"/>
  <c r="S45" i="38" s="1"/>
  <c r="Q59" i="38"/>
  <c r="S59" i="38" s="1"/>
  <c r="O30" i="45"/>
  <c r="O23" i="45"/>
  <c r="AA42" i="38"/>
  <c r="O22" i="45"/>
  <c r="AA44" i="38"/>
  <c r="O33" i="45"/>
  <c r="AA16" i="38"/>
  <c r="AA14" i="38"/>
  <c r="AA15" i="38"/>
  <c r="AA17" i="38"/>
  <c r="O31" i="45"/>
  <c r="AA67" i="38"/>
  <c r="O27" i="45"/>
  <c r="L27" i="45"/>
  <c r="L22" i="45"/>
  <c r="V44" i="38"/>
  <c r="L23" i="45"/>
  <c r="V42" i="38"/>
  <c r="L30" i="45"/>
  <c r="L33" i="45"/>
  <c r="V17" i="38"/>
  <c r="V14" i="38"/>
  <c r="V16" i="38"/>
  <c r="V15" i="38"/>
  <c r="L31" i="45"/>
  <c r="V67" i="38"/>
  <c r="Q38" i="38"/>
  <c r="S38" i="38" s="1"/>
  <c r="Q89" i="38"/>
  <c r="S89" i="38" s="1"/>
  <c r="Q87" i="38"/>
  <c r="S87" i="38" s="1"/>
  <c r="Q43" i="38"/>
  <c r="S43" i="38" s="1"/>
  <c r="Q86" i="38"/>
  <c r="S86" i="38" s="1"/>
  <c r="Q24" i="38"/>
  <c r="S24" i="38" s="1"/>
  <c r="Q67" i="38"/>
  <c r="S67" i="38" s="1"/>
  <c r="P17" i="38"/>
  <c r="P14" i="38"/>
  <c r="P15" i="38"/>
  <c r="P16" i="38"/>
  <c r="P42" i="38"/>
  <c r="H23" i="16"/>
  <c r="H22" i="16"/>
  <c r="G34" i="16"/>
  <c r="H33" i="16"/>
  <c r="H32" i="16"/>
  <c r="G29" i="16"/>
  <c r="H28" i="16"/>
  <c r="G27" i="16"/>
  <c r="H26" i="16"/>
  <c r="G22" i="16" l="1"/>
  <c r="L44" i="38"/>
  <c r="L76" i="38"/>
  <c r="G33" i="16"/>
  <c r="L17" i="38"/>
  <c r="L16" i="38"/>
  <c r="L14" i="38"/>
  <c r="L15" i="38"/>
  <c r="L64" i="38"/>
  <c r="L61" i="38"/>
  <c r="L75" i="38"/>
  <c r="G23" i="16"/>
  <c r="L42" i="38"/>
  <c r="G31" i="16"/>
  <c r="G30" i="16"/>
  <c r="G26" i="16"/>
  <c r="G32" i="16"/>
  <c r="G28" i="16"/>
  <c r="H25" i="16"/>
  <c r="L48" i="38" s="1"/>
  <c r="H24" i="16"/>
  <c r="H21" i="16"/>
  <c r="G20" i="16"/>
  <c r="G19" i="16"/>
  <c r="H17" i="16"/>
  <c r="H16" i="16"/>
  <c r="H15" i="16"/>
  <c r="H13" i="16"/>
  <c r="H12" i="16"/>
  <c r="H11" i="16"/>
  <c r="N42" i="38" l="1"/>
  <c r="N14" i="38"/>
  <c r="N16" i="38"/>
  <c r="N75" i="38"/>
  <c r="N17" i="38"/>
  <c r="N61" i="38"/>
  <c r="N76" i="38"/>
  <c r="N64" i="38"/>
  <c r="N44" i="38"/>
  <c r="N15" i="38"/>
  <c r="G11" i="16"/>
  <c r="L39" i="38"/>
  <c r="L83" i="38"/>
  <c r="L84" i="38"/>
  <c r="L78" i="38"/>
  <c r="L37" i="38"/>
  <c r="L22" i="38"/>
  <c r="L51" i="38"/>
  <c r="L26" i="38"/>
  <c r="L32" i="38"/>
  <c r="L82" i="38"/>
  <c r="L81" i="38"/>
  <c r="L79" i="38"/>
  <c r="L36" i="38"/>
  <c r="L23" i="38"/>
  <c r="L21" i="38"/>
  <c r="L31" i="38"/>
  <c r="L77" i="38"/>
  <c r="L29" i="38"/>
  <c r="L54" i="38"/>
  <c r="L74" i="38"/>
  <c r="L56" i="38"/>
  <c r="N56" i="38" s="1"/>
  <c r="L41" i="38"/>
  <c r="L27" i="38"/>
  <c r="L49" i="38"/>
  <c r="L47" i="38"/>
  <c r="L55" i="38"/>
  <c r="L28" i="38"/>
  <c r="L30" i="38"/>
  <c r="G25" i="16"/>
  <c r="L65" i="38"/>
  <c r="M75" i="38"/>
  <c r="M16" i="38"/>
  <c r="M61" i="38"/>
  <c r="M64" i="38"/>
  <c r="M14" i="38"/>
  <c r="M42" i="38"/>
  <c r="M17" i="38"/>
  <c r="M76" i="38"/>
  <c r="M15" i="38"/>
  <c r="M44" i="38"/>
  <c r="G18" i="16"/>
  <c r="G13" i="16"/>
  <c r="G24" i="16"/>
  <c r="G15" i="16"/>
  <c r="G16" i="16"/>
  <c r="G12" i="16"/>
  <c r="G17" i="16"/>
  <c r="G21" i="16"/>
  <c r="N65" i="38" l="1"/>
  <c r="N63" i="38"/>
  <c r="N54" i="38"/>
  <c r="N79" i="38"/>
  <c r="N22" i="38"/>
  <c r="N29" i="38"/>
  <c r="N37" i="38"/>
  <c r="N49" i="38"/>
  <c r="N77" i="38"/>
  <c r="N82" i="38"/>
  <c r="N78" i="38"/>
  <c r="N18" i="38"/>
  <c r="N27" i="38"/>
  <c r="N32" i="38"/>
  <c r="N84" i="38"/>
  <c r="Q84" i="38" s="1"/>
  <c r="S84" i="38" s="1"/>
  <c r="N81" i="38"/>
  <c r="N30" i="38"/>
  <c r="N41" i="38"/>
  <c r="N31" i="38"/>
  <c r="N26" i="38"/>
  <c r="N83" i="38"/>
  <c r="N47" i="38"/>
  <c r="N28" i="38"/>
  <c r="N20" i="38" s="1"/>
  <c r="N21" i="38"/>
  <c r="N51" i="38"/>
  <c r="Q51" i="38" s="1"/>
  <c r="S51" i="38" s="1"/>
  <c r="N19" i="38"/>
  <c r="N48" i="38"/>
  <c r="N23" i="38"/>
  <c r="N39" i="38"/>
  <c r="N55" i="38"/>
  <c r="N74" i="38"/>
  <c r="N36" i="38"/>
  <c r="Q76" i="38"/>
  <c r="S76" i="38" s="1"/>
  <c r="Q14" i="38"/>
  <c r="S14" i="38" s="1"/>
  <c r="Q61" i="38"/>
  <c r="S61" i="38" s="1"/>
  <c r="M74" i="38"/>
  <c r="M84" i="38"/>
  <c r="M55" i="38"/>
  <c r="M27" i="38"/>
  <c r="M54" i="38"/>
  <c r="M29" i="38"/>
  <c r="M83" i="38"/>
  <c r="M63" i="38"/>
  <c r="M47" i="38"/>
  <c r="M41" i="38"/>
  <c r="M77" i="38"/>
  <c r="M21" i="38"/>
  <c r="Q17" i="38"/>
  <c r="S17" i="38" s="1"/>
  <c r="M28" i="38"/>
  <c r="M49" i="38"/>
  <c r="M23" i="38"/>
  <c r="Q44" i="38"/>
  <c r="S44" i="38" s="1"/>
  <c r="Q64" i="38"/>
  <c r="S64" i="38" s="1"/>
  <c r="Q75" i="38"/>
  <c r="S75" i="38" s="1"/>
  <c r="M18" i="38"/>
  <c r="M36" i="38"/>
  <c r="Q15" i="38"/>
  <c r="S15" i="38" s="1"/>
  <c r="Q16" i="38"/>
  <c r="S16" i="38" s="1"/>
  <c r="M65" i="38"/>
  <c r="M30" i="38"/>
  <c r="M48" i="38"/>
  <c r="M79" i="38"/>
  <c r="M22" i="38"/>
  <c r="M19" i="38"/>
  <c r="Q42" i="38"/>
  <c r="S42" i="38" s="1"/>
  <c r="M56" i="38"/>
  <c r="M31" i="38"/>
  <c r="M81" i="38"/>
  <c r="M26" i="38"/>
  <c r="M37" i="38"/>
  <c r="M39" i="38"/>
  <c r="M82" i="38"/>
  <c r="M32" i="38"/>
  <c r="M51" i="38"/>
  <c r="M78" i="38"/>
  <c r="M20" i="38" l="1"/>
  <c r="Q47" i="38"/>
  <c r="S47" i="38" s="1"/>
  <c r="Q65" i="38"/>
  <c r="S65" i="38" s="1"/>
  <c r="Q31" i="38"/>
  <c r="S31" i="38" s="1"/>
  <c r="Q20" i="38"/>
  <c r="S20" i="38" s="1"/>
  <c r="Q36" i="38"/>
  <c r="S36" i="38" s="1"/>
  <c r="Q18" i="38"/>
  <c r="S18" i="38" s="1"/>
  <c r="Q23" i="38"/>
  <c r="S23" i="38" s="1"/>
  <c r="Q74" i="38"/>
  <c r="S74" i="38" s="1"/>
  <c r="Q78" i="38"/>
  <c r="S78" i="38" s="1"/>
  <c r="Q82" i="38"/>
  <c r="S82" i="38" s="1"/>
  <c r="Q19" i="38"/>
  <c r="S19" i="38" s="1"/>
  <c r="Q26" i="38"/>
  <c r="S26" i="38" s="1"/>
  <c r="Q56" i="38"/>
  <c r="S56" i="38" s="1"/>
  <c r="Q49" i="38"/>
  <c r="S49" i="38" s="1"/>
  <c r="Q28" i="38"/>
  <c r="S28" i="38" s="1"/>
  <c r="Q77" i="38"/>
  <c r="S77" i="38" s="1"/>
  <c r="Q63" i="38"/>
  <c r="S63" i="38" s="1"/>
  <c r="Q29" i="38"/>
  <c r="S29" i="38" s="1"/>
  <c r="Q55" i="38"/>
  <c r="S55" i="38" s="1"/>
  <c r="Q39" i="38"/>
  <c r="S39" i="38" s="1"/>
  <c r="Q30" i="38"/>
  <c r="S30" i="38" s="1"/>
  <c r="Q32" i="38"/>
  <c r="S32" i="38" s="1"/>
  <c r="Q81" i="38"/>
  <c r="S81" i="38" s="1"/>
  <c r="Q79" i="38"/>
  <c r="S79" i="38" s="1"/>
  <c r="Q21" i="38"/>
  <c r="S21" i="38" s="1"/>
  <c r="Q83" i="38"/>
  <c r="S83" i="38" s="1"/>
  <c r="Q54" i="38"/>
  <c r="S54" i="38" s="1"/>
  <c r="Q27" i="38"/>
  <c r="S27" i="38" s="1"/>
  <c r="Q37" i="38"/>
  <c r="S37" i="38" s="1"/>
  <c r="Q22" i="38"/>
  <c r="S22" i="38" s="1"/>
  <c r="Q48" i="38"/>
  <c r="S48" i="38" s="1"/>
  <c r="Q41" i="38"/>
  <c r="S41" i="38" s="1"/>
  <c r="S13" i="38" l="1"/>
</calcChain>
</file>

<file path=xl/comments1.xml><?xml version="1.0" encoding="utf-8"?>
<comments xmlns="http://schemas.openxmlformats.org/spreadsheetml/2006/main">
  <authors>
    <author>Michal Rieback</author>
  </authors>
  <commentList>
    <comment ref="I81" authorId="0" shapeId="0">
      <text>
        <r>
          <rPr>
            <b/>
            <sz val="9"/>
            <color indexed="81"/>
            <rFont val="Tahoma"/>
            <family val="2"/>
          </rPr>
          <t>Michal Rieback:</t>
        </r>
        <r>
          <rPr>
            <sz val="9"/>
            <color indexed="81"/>
            <rFont val="Tahoma"/>
            <family val="2"/>
          </rPr>
          <t xml:space="preserve">
מתוך קליק לרווחה
עודכן ע"י ענבר ממשרד הרווח</t>
        </r>
      </text>
    </comment>
  </commentList>
</comments>
</file>

<file path=xl/sharedStrings.xml><?xml version="1.0" encoding="utf-8"?>
<sst xmlns="http://schemas.openxmlformats.org/spreadsheetml/2006/main" count="971" uniqueCount="486">
  <si>
    <t>סוג שירות</t>
  </si>
  <si>
    <t>תיאור השירות</t>
  </si>
  <si>
    <t xml:space="preserve">קהל יעד </t>
  </si>
  <si>
    <t>גיל</t>
  </si>
  <si>
    <t>יעוד</t>
  </si>
  <si>
    <t>מאפייני שילוב</t>
  </si>
  <si>
    <t>פירוט מאפייני שילוב</t>
  </si>
  <si>
    <t>מאפייני מרחב</t>
  </si>
  <si>
    <t>פירוט מאפייני מרחב</t>
  </si>
  <si>
    <t>הנחיות תכנון</t>
  </si>
  <si>
    <t>חדר פעילות קטןנ (15 מ"ר)</t>
  </si>
  <si>
    <t>חדר פעילות בינוני (40 מ"ר)</t>
  </si>
  <si>
    <t>חדר פעילות גדול (150 מ"ר)</t>
  </si>
  <si>
    <t>סה"כ מ"ר לפי פירוט חדרים</t>
  </si>
  <si>
    <t>יום</t>
  </si>
  <si>
    <t>ילדים וצעירים עם מוגבלויות</t>
  </si>
  <si>
    <t>ציבורי</t>
  </si>
  <si>
    <t>המועדונית משולבת במוסד החינוכי בו לומדים המטופלים או במוסד חינוכי קיים אליו הם מוסעים. ניתן לשלב כמרכז נוער במתנ"ס או במבנה קהילתי אחר שאינו מזוהה עם פעילות השיקום.</t>
  </si>
  <si>
    <t>שכונתי מקומי/עירוני מרכזי</t>
  </si>
  <si>
    <t>אנשים עם מוגבלויות</t>
  </si>
  <si>
    <t>מומלץ לשלב למרכז קהילתי אחר</t>
  </si>
  <si>
    <t>שכונתי מקומי</t>
  </si>
  <si>
    <t>שירותים בקהילה לאנשים עם  מוגבלויות</t>
  </si>
  <si>
    <t>מרכז למשפחות ולילדים עם מוגבלות</t>
  </si>
  <si>
    <t>ילדים עם מוגבלויות ומשפחתם</t>
  </si>
  <si>
    <t>כלל הגילאים</t>
  </si>
  <si>
    <t>מועדונים המספקים פעילויות מגוונות המותאמות לצרכיהם, יכולותיהם ורצונותיהם של אנשים בעלי מוגבלות כשהדגש הוא על פיתוח כישורים חברתיים, בריאותיים, גופניים ויצירתיות.</t>
  </si>
  <si>
    <t>רווחה</t>
  </si>
  <si>
    <t>עירוני מרכזי</t>
  </si>
  <si>
    <t>מעון יום שיקומי לפעוטות עם מוגבלות</t>
  </si>
  <si>
    <t>מעון יום שיקומי בקהילה לפעוטות עם מוגבלות בגיל חצי שנה עד 3, העונים לדרישות המפורטות בחוק מעונות יום שיקומיים.</t>
  </si>
  <si>
    <t>תינוקות עם מוגבלות</t>
  </si>
  <si>
    <t>ישנה כדאיות לשילוב עם מעונות לילדים ללא מוגבלות /אשכולות גנים</t>
  </si>
  <si>
    <t>חינוך, יעוץ, טיפול, בהתייחס לצרכים החברתיים–מיניים של אנשים עם מוגבלות, בני משפחתם ו/או מעגלי התמיכה החשובים להם.</t>
  </si>
  <si>
    <t>אנשים עם מוגבלויות ומשפחתם</t>
  </si>
  <si>
    <t>חפיפה</t>
  </si>
  <si>
    <t>מכונים שבהם לומדים לנצל באופן מיטיבי את שרידי הראייה המתפקדים ולהתאים עזרים לשיפור הראייה.</t>
  </si>
  <si>
    <t>עיוורים ובעלי ראייה ירודה</t>
  </si>
  <si>
    <t>להכיל בתוך מרש"ל</t>
  </si>
  <si>
    <t>מרש"ל+מכון שיקום</t>
  </si>
  <si>
    <t>תהליך האבחון וההערכה נועד לבחון את מצבו של האדם בהיבטים השונים בחייו, תוך התמקדות ברצונותיו, צרכיו, רמת תפקודו ובדיוק המענים הנדרשים.</t>
  </si>
  <si>
    <t>מוגבלים עם פגיעות ראש  ומוגבלוות פיזית קשה</t>
  </si>
  <si>
    <t>תעסוקה</t>
  </si>
  <si>
    <t>מסחר/תעסוקה</t>
  </si>
  <si>
    <t>מיקום באזור בעל נגישות נוחה (תחבורה ציבורית, חנייה לנכים) ובאזור מרכזי / אזור תעסוקה / מסחר</t>
  </si>
  <si>
    <t>דיור</t>
  </si>
  <si>
    <t>מגורים מיוחד</t>
  </si>
  <si>
    <t>מיקום בשכונות מגורים מרכזיות, בנגישות לתחבורה ציבורית, תעסוקה, שירותי בריאות, מסחר ופנאי</t>
  </si>
  <si>
    <t>לא לשילוב</t>
  </si>
  <si>
    <t>מרוחק</t>
  </si>
  <si>
    <t>ימוקם בשכונות מגורים מרכזיות, בנגישות לתחבורה ציבורית, תעסוקה, שירותי בריאות, מסחר ופנאי.</t>
  </si>
  <si>
    <t>ילדים ונוער</t>
  </si>
  <si>
    <t>האידאל הוא מרכז לשכונה</t>
  </si>
  <si>
    <t>מסגרת טיפולית רב-מקצועית להורים, ילדים ובני נוער המתמקדת בשינוי ושיפור מערכת היחסים בין הילדים במשפחה להוריהם, שיפור התפקוד ההורי ותפקוד הילד/המתבגר.</t>
  </si>
  <si>
    <t>כלל האוכלוסיה</t>
  </si>
  <si>
    <t xml:space="preserve"> עדיפות ככל האפשר לפעולה במבנה המחלקה אך אם אין אפשרות תתקיים הפעילות במבנה סמוך עד כמה שאפשר למחלקה</t>
  </si>
  <si>
    <t>דגש על נגישות</t>
  </si>
  <si>
    <t>מקום מרכזי בקהילה, נגיש להולכי רגל ולתח"צ</t>
  </si>
  <si>
    <t>משפחות</t>
  </si>
  <si>
    <t>לשילוב עם שירותי רווחה אחרים</t>
  </si>
  <si>
    <t>נפגעי/ות תקיפה מינית</t>
  </si>
  <si>
    <t>מרכזים אזוריים ייעודיים המעניקים טיפול רגשי לילדים ובני נוער שנפגעו מינית או בעלי התנהגות מינית חריגה, ביחד עם הוריהם, על מנת לסייע בהתמודדות עם הפגיעה והשלכותיה.</t>
  </si>
  <si>
    <t>קטינים שעברו פגיעות מיניות</t>
  </si>
  <si>
    <t>מסגרת בלתי פורמאלית משלימה הפועלת לאחר שעות הלימודים כדי לתת מענה מותאם לצרכי המתבגר על רצף הסיכון בהיבטים החברתיים, הטיפוליים והחינוכיים.</t>
  </si>
  <si>
    <t>נוער</t>
  </si>
  <si>
    <t>חלקם במתחמי פנימיות, השאר מבנה בקהילה</t>
  </si>
  <si>
    <t>בצמוד למרכזי חירום. חלקם במתחמי פנימיות, השאר מבנה בקהילה-</t>
  </si>
  <si>
    <t>שירות ארצי, חייב להיות נגיש תחבורתית וליד שירותי ציבור אחרים (בריאות למשל)</t>
  </si>
  <si>
    <t>ילדים ובני נוער</t>
  </si>
  <si>
    <t>סיוע למשפחות נפגעות התאבדות, תאונות דרכים או עבירות המתה במיצוי זכויותיהן לסיוע.</t>
  </si>
  <si>
    <t>משרד+חדר ישיבות</t>
  </si>
  <si>
    <t>כלל תושבי המועצה האזורית מגיל 18 ומעלה</t>
  </si>
  <si>
    <t>ניתן לשלב באופן חלקי עם שירותים אחרים, רצוי כאלו עם אוריינטציה עסקית ותעסוקתית</t>
  </si>
  <si>
    <t>מבנה מרכזי ונגיש לתושבי המועצות</t>
  </si>
  <si>
    <t>מקלט לנשים נפגעות אלימות וילדיהן הוא בית שבמסגרתו ניתנים הגנה וטיפול לנשים שאינן יכולות להישאר בביתן בשל סכנה פיזית ו/או נפשית מבן זוגן או בן משפחה.</t>
  </si>
  <si>
    <t>נשים נפגעות אלימות וילדהן</t>
  </si>
  <si>
    <t>דירות בקהילה בהן שוהות שתי נשים וילדיהן לאחר ששהו במקלט או לאחר טיפול בקהילה.</t>
  </si>
  <si>
    <t xml:space="preserve"> דגש על נגישות</t>
  </si>
  <si>
    <t>נערות בסיכון</t>
  </si>
  <si>
    <t>ניתן לשלב עם שירותי רווחה נוספים, עדיפות לשירותים לנוער</t>
  </si>
  <si>
    <t>נערים בסיכון</t>
  </si>
  <si>
    <t>דרי רחוב</t>
  </si>
  <si>
    <t>קרוב למוקדי דרי רחוב</t>
  </si>
  <si>
    <t>בני נוער הנמצאים על קצה רצף הסיכון, הסכנה והניתוק.</t>
  </si>
  <si>
    <t>צמוד לבי"ס/קריית חינוך</t>
  </si>
  <si>
    <t>דגש על צמידות למבני חינוך קיימים</t>
  </si>
  <si>
    <t>מית"ר ומפתן</t>
  </si>
  <si>
    <t>בני נוער שנשרו ממסגרת לימודית או התקשו להשתלב במערכת החינוך הרגילה.</t>
  </si>
  <si>
    <t>כפרי/שולי הישוב</t>
  </si>
  <si>
    <t>רחוק ממוקדי זנות</t>
  </si>
  <si>
    <t>הלב 24/7</t>
  </si>
  <si>
    <t>יוצאים בשאלה</t>
  </si>
  <si>
    <t>צעירים וצעירות בסיכון</t>
  </si>
  <si>
    <t>נוער בסיכון</t>
  </si>
  <si>
    <t>נערות וצעירות בסיכון ובמצוקה</t>
  </si>
  <si>
    <t>המבנה צריך לכולל כ-6 חדרים, סלון, מטבח וחדר אוכל.</t>
  </si>
  <si>
    <t>אזרחים ותיקים</t>
  </si>
  <si>
    <t>יכול להיכלל במרכז קהילתי /מועדון חברתי לאזרחים ותיקים</t>
  </si>
  <si>
    <t>מועדון קהילתי לאוכלוסיה מבוגרת</t>
  </si>
  <si>
    <t>יכול להשתלב עם שירותי רווחה נוספים בתנאי שמובטח המענה המלא לשירותי הרווחה</t>
  </si>
  <si>
    <t>ניתן למקם גם בקבוצים</t>
  </si>
  <si>
    <t>מרכז קשר</t>
  </si>
  <si>
    <t>מרכז חירום לטיפול בילדים והוריהם</t>
  </si>
  <si>
    <t>מרכז טיפולי לנערות בסיכון - בתים חמים</t>
  </si>
  <si>
    <t>דגש על נגישות.
קרוב ככל האפשר למבנה הרשות המקומית</t>
  </si>
  <si>
    <t>מטה בכל רשות - שלוחה על כל 30,000 תושבים</t>
  </si>
  <si>
    <t>הערות</t>
  </si>
  <si>
    <t>השירות</t>
  </si>
  <si>
    <t>מענה אוניברסלי</t>
  </si>
  <si>
    <t>ישנה אפשרות לשילוב עם שירותים אחרים, אך יש לשים לב לרגישות של שירותים מסוימים כמו גישור ודיאלוג שיצריכו מיקום מופרד/מרוחק יותר משאר השירותים במבנה.</t>
  </si>
  <si>
    <t>מרכזי הטיפול מלווים, תומכים ונותנים סיוע ראשוני להתערבות בשעת משבר לנפגעים/ות תקיפה מינית, כמו כן מרכזי הסיוע מקיימים קבוצות תמיכה לנפגעים ובני משפחותיהם, הרצאות וימי עיון ומפעילים קווי חירום ברחבי הארץ 24 שעות ביממה.</t>
  </si>
  <si>
    <t>הוסטל לנשים נפגעות תקיפה מינית</t>
  </si>
  <si>
    <t xml:space="preserve">מרכז בו עובדים אנשים עם מוגבלות שנמצאים בשלב הכנה לעולם העבודה או שבשלב זה לא יכולים להשתלב בשוק התעסוקה עקב מגוון סיבות כגון אתגרים התנהגותיים, שיקולי מסוכנות או מוגנות וכיוב'. </t>
  </si>
  <si>
    <t>מרכז הורים ילדים</t>
  </si>
  <si>
    <t>פנימיות מעוף</t>
  </si>
  <si>
    <t>פנימיות עוגן</t>
  </si>
  <si>
    <t>פנימיות מעוז</t>
  </si>
  <si>
    <t>פנימיות נוער- מעוף, עוגן ומעוז</t>
  </si>
  <si>
    <t>מסגרת מקצועית בעלת מומחיות בתחום הטיפול הזוגי והמשפחתי שמטרתה סיוע לבני המשפחה בתפקוד המשפחתי ובהתמודדות עם קשיים.</t>
  </si>
  <si>
    <t>יכול לשבת במחלקת הרווחה- צריך חדר</t>
  </si>
  <si>
    <t>המסגרת פועלת בשעות אחר הצהרים, שלוש פעמים בשבוע, למשך ארבע שעות כל פעם. המסגרת כוללת טיפולי וליווי אישי, פעילות חברתית וארוחה.</t>
  </si>
  <si>
    <t>משפחות עם ילדים</t>
  </si>
  <si>
    <t xml:space="preserve">לשילוב עם שירותי רווחה אחרים- מחייב כניסה נפרדת </t>
  </si>
  <si>
    <t>שילוב מלא</t>
  </si>
  <si>
    <t xml:space="preserve"> כדאי לשלב במבני/אזורי תעסוקה קיימים</t>
  </si>
  <si>
    <t>מרכז יום טיפולי לדרי רחוב</t>
  </si>
  <si>
    <t>סך הכל</t>
  </si>
  <si>
    <t>מין</t>
  </si>
  <si>
    <t>זכרים</t>
  </si>
  <si>
    <t>נקבות</t>
  </si>
  <si>
    <t>+100</t>
  </si>
  <si>
    <t>ניתן לשלב עם שירותי ציבור אחרים כגון מתנ"ס, מרכז יום לקשיש, מעון יום או מבנה סחיר (משרדים/מסחר) בתנאי שתובטח כניסה נפרדת והפרדה תפקודית מלאה (ללא שטחים משותפים). לא מומלץ לשלב עם מבני מגורים או עם מוסדות חינוך</t>
  </si>
  <si>
    <t>שטח בנוי לפי מפרט של משרד הרווחה (מ"ר)</t>
  </si>
  <si>
    <t>מצב קיים</t>
  </si>
  <si>
    <t>סה"כ</t>
  </si>
  <si>
    <t>אחוז מאוכלוסיית היישוב</t>
  </si>
  <si>
    <t>סה"כ אוכלוסייה</t>
  </si>
  <si>
    <t>מספרים מוחלטים</t>
  </si>
  <si>
    <t>קבוצות גיל+מין</t>
  </si>
  <si>
    <t xml:space="preserve">מינהל </t>
  </si>
  <si>
    <t xml:space="preserve"> מיקום באזור בעל נגישות נוחה (תחבורה ציבורית, חנייה לנכים) ובאזור מרכזי / אזור תעסוקה / מסחר</t>
  </si>
  <si>
    <t>מינהל שירותים חברתיים ואישיים (שח"א)</t>
  </si>
  <si>
    <t>מינהל שיקום, ליווי ומניעה (של"מ)</t>
  </si>
  <si>
    <t>מינהל מוגבלויות</t>
  </si>
  <si>
    <t>המחלקה לשירותים חברתיים הינה הזרוע הביצועית של משרד הרווחה בכל הקשור ליישום מדיניות הרווחה ברשויות המקומיות. המחלקה מספקת שירותים אישיים וחברתיים ליחידים, משפחות וקבוצות, המתקשים לתפקד באורח תקין בחיי היומיום, במטרה לסייע להם לפתור את בעיותיהם ולספק מענים לצרכיהם המיוחדים.</t>
  </si>
  <si>
    <t>מחלקה לשירותים חברתיים (מש"ח) ושלוחות</t>
  </si>
  <si>
    <t>מינהל אזרחים ותיקים</t>
  </si>
  <si>
    <t>מרכז מומחים שתפקידו להתערב בסוגיות של אלימות במשפחה. שאיפה למרכז בכל רשות.</t>
  </si>
  <si>
    <t>מרכז קשר הורים-ילדים הוא מסגרת אזורית מוגנת, תומכת ומקצועית לקיום מפגשים בין הורים לילדיהם, במצבים של קונפליקטים במשפחה על רקע של פירוד, גירושין או במצבים של אלימות וסיכון.</t>
  </si>
  <si>
    <t>המרכז מכיל תחת קורת גג אחת אנשי מקצוע מומחים בתחומים שונים העוסקים בתהליכי הערכה, חקירה ואבחון של ילדים ובני נוער נפגעי עבירות התעללות (3-18).</t>
  </si>
  <si>
    <t>מסגרת קצרת טווח לילדים הנתונים בסיכון גבוה וזקוקים להגנה מידית ולהערכה מעמיקה מחוץ לקהילה. מיועד לגילאי 3-16 עם חלוקה לגיל רך ונוער.</t>
  </si>
  <si>
    <t>יחידה המהווה שירות טיפולי בקהילה לילדים במצבי סיכון גבוה והוריהם (3-16).</t>
  </si>
  <si>
    <t>מתן מענה טיפולי בשעות אחר הצהריים לנערות במצבי סיכון ומצוקה בקהילה. השירות ניתן בקבוצה של עד 15 בנות, במתכונת של פעמיים או שלוש בשבוע בשעות אחה"צ וכולל מענה טיפולי ריגשי חברתי.</t>
  </si>
  <si>
    <t>מרכזי יום יספקו מענה לדרי הרחוב בשעות היום ויהוו מסגרת טיפולית ותעסוקתית לדרי הרחוב שאינם משולבים במסגרות חוץ ביתיות.</t>
  </si>
  <si>
    <t>מועדונית שיקומית: מסגרת המיועדת לילדים בגילאי 3-14, המופעלת לאחר שעות הלימודים ומספקת פעילות חברתית ושיקומית. מרכז נוער: מסגרת המיועדת לבני נוער עם מוגבלות בגילאי 15-21 המופעלת בשעות אחה"צ ומספקת שירותי פנאי, חברה והכנה לחיים עצמאיים.</t>
  </si>
  <si>
    <t>השירות פועל בגישה קהילתית, ההורים שותפים לתכנון השירות, השירות מפעיל תוכניות ושירותים משלימים לשירותים הניתנים במחלקות לשירותים חברתיים. המרכז למשפחה מספק מענה רחב למשפחות המתמודדות עם  גידול של ילד עם מוגבלות, ומרכז את כל המידע הרלוונטי עבור המשפחות, תוך מתן סיוע רגשי.</t>
  </si>
  <si>
    <t>מטרת המועדונים היא פיתוח כישורים מיוחדים וסיוע בשילוב בחיי קהילה של אנשים עם מוגבלות. הבילוי במועדונים מאפשר עיסוק מהנה הכולל מפגש חברתי, כך שהמבקרים במועדון מבלים ונהנים בחברת אנשים השווים להם.</t>
  </si>
  <si>
    <t>המרכזים לחיים עצמאיים הינם מרכזים רב שירותיים קהילתיים המנוהלים ע"י אנשים עם מוגבלות למען אנשים עם מוגבלות. המרכזים פועלים להנגשת מידע על נכויות ושירותים לאנשים עם מוגבלויות בקהילה, לשינוי בעמדות הקהילה הרחבה כלפי אנשים עם מוגבלות, לפיתוח מנהיגות קהילות של אנשים עם מוגבלות ולהקניית מיומנויות לקידום חיים עצמאיים לאנשים עם מוגבלות. לא מצריך מיקום קבוע.</t>
  </si>
  <si>
    <t>מרכזי היום יפעלו כמרכזים שיקומיים-טיפוליים בתחומי החברה, הפנאי, התרבות והתעסוקה, לרבות טיפול אישי וטיפול פרא-רפואי, המותאם לצרכי האוכלוסיות.</t>
  </si>
  <si>
    <t>מאגד תחת קורת גג אחת שירותים שונים, מידע על זכויות ומידע ממוקד לעיוורים או בעלי לקות ראייה.</t>
  </si>
  <si>
    <t xml:space="preserve">מרכז רב שירותי לעיוור (מרש"ל) </t>
  </si>
  <si>
    <t>אדם עם מוגבלות אשר זקוק למוגנות ותמיכות ומסוגל להשתלב במסגרות דיור בקהילה ולהשתמש בשירותי קהילה ברוב תחומי החיים: תעסוקה, פנאי, חברה, בריאות, תרבות ועוד. עד 24 דיירים במסגרת.</t>
  </si>
  <si>
    <t>מרכז תעסוקה ופיתוח קהילתי. במעוצות אזוריות בלבד.</t>
  </si>
  <si>
    <t>נשים - זנות</t>
  </si>
  <si>
    <t>נערים ונערות במצבי ניתוק ומצוקה</t>
  </si>
  <si>
    <t>62+ נשים
67+ גברים</t>
  </si>
  <si>
    <t>18 +</t>
  </si>
  <si>
    <t xml:space="preserve">18 + </t>
  </si>
  <si>
    <t>21 - 55</t>
  </si>
  <si>
    <t>18 - 64</t>
  </si>
  <si>
    <t>3 - 21</t>
  </si>
  <si>
    <t>0 - 3</t>
  </si>
  <si>
    <t>13 - 25</t>
  </si>
  <si>
    <t>18 - 25</t>
  </si>
  <si>
    <t>צעירות 18 - 25</t>
  </si>
  <si>
    <t>גברים 18 +</t>
  </si>
  <si>
    <t>נשים 18 +</t>
  </si>
  <si>
    <t>נוער כללי 10 - 19</t>
  </si>
  <si>
    <t>12 - 18</t>
  </si>
  <si>
    <t>6 - 21</t>
  </si>
  <si>
    <t>0 - 17</t>
  </si>
  <si>
    <t>3 - 16</t>
  </si>
  <si>
    <t>3 - 18</t>
  </si>
  <si>
    <t>6 - 12</t>
  </si>
  <si>
    <t>6 - 18</t>
  </si>
  <si>
    <t>נשים 62+ | גברים 67+</t>
  </si>
  <si>
    <t>חלוקה לקבוצות גיל ומין המהוות אוכלוסיות יעד של שירותי הרווחה השונים</t>
  </si>
  <si>
    <t>תושבי המועצה האזורית מגיל 18 ומעלה</t>
  </si>
  <si>
    <t>• חדרי פעילות
• מטבחון
• חדר צוות
• שירותים</t>
  </si>
  <si>
    <t>• מבנה נגיש לכלל האוכלוסיות
• חניון צמוד להורדת והעלאת מטופלים באמצעות מעלון מרכב
• חדרי טיפול אישיים וקבוצתיים
• חדרי עובדים והנהלה
• חדר ישיבות 
• קבלה וחדר המתנה
• כניסה נפרדת משאר המחלקות בבנין
• מרכז קשר הורים וילדים (שני חדרים צמודים)
• משחקיה</t>
  </si>
  <si>
    <t>• כולל חדרי פעילות/ תעסוקה, חדר אוכל + מטבח, חדר אחות, פיזיותרפיה, חדרי צוות בהיקף .שטח בנוי כמפורט להלן. 
• חצר חוץ בגודל 500-1150 מ"ר למרכז יום לתשושי גוף; 200-250 מ"ר למרכז יום לתשושי נפש.
• בשילוב שני המוסדות יחד (מרכז יום לתשושי גוף ומרכז יום לתשושי נפש) תיתכן חפיפה בשטחי הנהלה ושירותי רפואה.</t>
  </si>
  <si>
    <t>עיר בינונית – גדולה 
1. מרחב קבלה / המתנה
2. משרד ל-4
3. חדר עבור בית למתנדב והפעיל
4. חדר למרכז שי"ל
5. שני חדרי גישור
6. שלושה חדרי קבוצות: 
   · 2 חדרים ל 15-20 איש  
   · 1 חדר ל-30-40 איש
7. מטבחון
8. שירותים
עיר קטנה
1. משרד
2. חדר שי"ל
3. חדר להתנדבות
4. חדר גישור
5. חדר לקבוצות של כ 30 איש
6. מטבחון
7. שירותים</t>
  </si>
  <si>
    <t xml:space="preserve">• המרכז צריך לכלול חדרים לטיפול פרטני; 2-1 חדרים גדולים לפעילות קבוצתית; חדר המתנה; חדר מנהלה וכן חדר משחקים לטובת הטיפול בילדים. 
• המרכז צריך להיות מונגש כחוק ולאפשר גם נגישות לעגלות ילדים. </t>
  </si>
  <si>
    <t>• המבנה (בהתאם להיקף האוכלוסייה) צריך לכלול לפחות חדר טיפול אחד, חדר משחקים, מבואה וחדר המתנה, חדר מנהלה, מטבחון ושירותים. חשוב כי יכלול חצר משחקים סגורה ובה מקום למתקנים. 
• המרכז צריך להיות מונגש כחוק ולאפשר גם נגישות לעגלות ילדים. המרכז צריך להיות מגודר עם אפשרות לכניסה מבוקרת (רצוי שיהיו שתי כניסות/יציאות).</t>
  </si>
  <si>
    <t>• מבואה
• חדר טיפול קבוצתי
• חדר טיפול פרטני
• משרד
• חצר/ מרחב פתוח 100 מ"ר</t>
  </si>
  <si>
    <t>• מגורי חניכים
• מטבח
• מועדון
• חדר צוות
• שירותים
• חצר (4 מ"ר לחניך או 400 מ"ר הנמוך מבינם)</t>
  </si>
  <si>
    <t>• מיקום חסוי, מגודר ומאובטח. 
• מבנה באזור מגורים ללא שילוט ולא בולט בסביבתו
• המבנה צריכים לכלול: חדרי לינה של עד 2 נשים בחדר (רצוי כל משפחה בחדר נפרד), מטבח, חדר אוכל, חדרי טיפול, סלון, חצר משחקים, חדרי מנהלה, מרחב עבור גן ילדים ו/או חדרי לימוד לילדים.</t>
  </si>
  <si>
    <t>• אופי המבנה יתאים למבני המגורים בסביבה וישתלב בהם, ללא חריגה ממאפייני המקום.
• יש להעדיף מיקום באזור בעל טופוגרפיה מישורית וללא שיפועים חריגים.</t>
  </si>
  <si>
    <t>• חדרי שינה
• חדרי פעילות
• שירותים
• חדרי צוות
• מטבח
• חצר</t>
  </si>
  <si>
    <t xml:space="preserve">בישוב יובטח תמהיל המענים בהתאם למצאי והצרכים הספציפים. כחלק מעיקרון השילוב בקהילה יש להבטיח שדירה קטנה תשולב במבנה הכולל יותר מיח"ד אחת, ובלבד שיאכלס עד 6 חוסים בסה"כ. </t>
  </si>
  <si>
    <t>העדפה למיקום באזור בעל טופוגרפיה מישורית וללא שיפועים חריגים.</t>
  </si>
  <si>
    <t>• משרד
• חדר סדנאות
• חדר לפעילות קבוצתית
• חדר לעבודה פרטנית
• חלל המתנה</t>
  </si>
  <si>
    <t>• מבנה חד מפלסי כולל חצר המותאם לבעלי מוגבלויות.
• חניון צמוד להורדת והעלאת מטופלים.</t>
  </si>
  <si>
    <t>• על המבנה לכלול חדרי פעילות מרווחים  ומטבחון לטובת המשתמשים. 
• מבנה חד מפלסי כולל חצר המותאם לבעלי מוגבלויות.</t>
  </si>
  <si>
    <t>• מבנה חד מפלסי כולל חצר המותאם לבעלי מוגבלויות
• חניון צמוד להורדת והעלאת מטופלים.
• יתרון לצמידות לשטח ציבורי פתוח.
• מיקום מרכזי בקהילה.</t>
  </si>
  <si>
    <t xml:space="preserve">• המבנה הינו חד מפלסי, כולל חצר ומותאם לבעלי מוגבלויות.
• בצמוד למבנה נדרש חניון להורדה והעלאה של המטופלים באמצעות מעלון מרכב.
• מיקום בסמוך לבניני מגורים שאינם גבוהים  ועל יד מוסדות חינוך וקהילה שונים.
• יתרון בצמידות לשטח ציבורי פתוח. </t>
  </si>
  <si>
    <t>• מבנה חד מפלסי כולל חצר המותאם לבעלי מוגבלויות.
• חניון צמוד להורדת והעלאת מטופלים באמצעות מעלון מרכב.
• יתרון לצמידות לשטח ציבורי פתוח.
• מיקום מרכזי בקהילה, סמוך למבני מגורים שאינם גבוהים, בסמוך למוסדות חינוך וקהילה.</t>
  </si>
  <si>
    <t>שירותי "הלב" יהיו במבנה אחד באזור מרכזי בעיר (ולא אזור תעשייה). 
שירותי "הלב" צריכים לכלול : 
• חדרי שינה 
• חדרים לטיפול פרטני וקבוצתי
• סלון
• מטבח 
• חדר מנהלה</t>
  </si>
  <si>
    <t>• מסגרת מפת"ן תכלול: מרחבים לסדנאות, לפחות ל-4 סדנאות מקצועיות (לפי תקן משרד הכלכלה), כתות לימוד, לפחות 3 כתות (לפי תקן משרד החינוך), מטבח וחדר אוכל, משרדים למנהל ומזכירות, חדר ישיבות סגל, שני חדרי טיפול, שירותים ומקלחות לבנים ולבנות. למתחם תוצמד חצר המאפשרת הקמת מגרש כדורסל/ קט רגל ופינות ישיבה.</t>
  </si>
  <si>
    <t>• מסגרת מית"ר תכלול: 4 מרחבי פעילות, 2 חדרים לטיפול קבוצתי ופרטני, משרדים למנהל ומזכירות, מטבח וחדר אוכל, שירותים ומקלחות לבנים ולבנות, חצר (בגודל מינימלי של 100 מ"ר).</t>
  </si>
  <si>
    <t>• יחידה קטנה כוללת מספר חדרי ייעוץ וטיפול. 
• יחידת טיפול גדולה לטיפול יומי ו/או מסגרות תעסוקה ופנאי תכלול חדרי יעוץ, חדרי טיפול, חדר הדרכה וטיפול קבוצתי, שירותים למטופלים ולסגל, חדרי מגורים וחדרי פעילויות.</t>
  </si>
  <si>
    <t>במיקום נגיש לתחבורה ציבורית ברמה המטרופולינית.</t>
  </si>
  <si>
    <t>• בנגישות גבוהה לתחבורה ציבורית.
• יש למקם בשכונות או אזורים מהן מגיעים/ות הנערים/ות.</t>
  </si>
  <si>
    <t>• בנגישות גבוהה לתחבורה ציבורית
• יש למקם בשכונות או אזורים מהן מגיעים/ות הנערים/ות.</t>
  </si>
  <si>
    <t>מיקום במרכז העיר, משולב באיזור מגורים</t>
  </si>
  <si>
    <t xml:space="preserve">מרכז יום טיפולי לנוער בסיכון </t>
  </si>
  <si>
    <t>נערים 10 - 19</t>
  </si>
  <si>
    <t>נערות 10 - 19</t>
  </si>
  <si>
    <t>סה"כ מסגרות</t>
  </si>
  <si>
    <t>סה"כ מ"ר בנוי קיים</t>
  </si>
  <si>
    <t>סה"כ מ"ר בנוי פער</t>
  </si>
  <si>
    <t>סה"כ מ"ר בנוי כולל</t>
  </si>
  <si>
    <t>חישוב הקצאת קרקע ושטח מסגרת לפי חדרים/מפרט משרד הרווחה</t>
  </si>
  <si>
    <t>מאפיין יסוד</t>
  </si>
  <si>
    <t>יעוד ציבורי</t>
  </si>
  <si>
    <t>יעוד מסחר/תעסוקה</t>
  </si>
  <si>
    <t>יעוד מגורים מיוחד</t>
  </si>
  <si>
    <t>שילוב</t>
  </si>
  <si>
    <t>לחפיפה</t>
  </si>
  <si>
    <t>לשילוב מלא</t>
  </si>
  <si>
    <t>לשילוב עם שירותי רווחה</t>
  </si>
  <si>
    <t>מרחב</t>
  </si>
  <si>
    <t>מרחב עירוני מרכזי</t>
  </si>
  <si>
    <t>מרחב שכונתי מקומי</t>
  </si>
  <si>
    <t>מרחב עירוני  מרכזי/שכונתי מקומי</t>
  </si>
  <si>
    <t>מרחב מרוחק</t>
  </si>
  <si>
    <t>כלל השירותים</t>
  </si>
  <si>
    <t>האם מצב קיים עומד בתנאי ייעוד, שילוב ומאפייני מרחב</t>
  </si>
  <si>
    <t>האם מצב קיים תואם דרישות מ"ר?</t>
  </si>
  <si>
    <t>האם מצב קיים תואם דרישות דונם?</t>
  </si>
  <si>
    <t>נתוני רקע (תאים נעולים)</t>
  </si>
  <si>
    <t>כרטיסיה משותפת</t>
  </si>
  <si>
    <t>מאפייני שירות לצורך תכנון פיזי-מרחבי ומפורט</t>
  </si>
  <si>
    <t>מסגרת הפועלת אחה"צ. ניתן לשלב עם בתי ספר</t>
  </si>
  <si>
    <t>למלא</t>
  </si>
  <si>
    <t>נוסחה</t>
  </si>
  <si>
    <t>נוסחאות</t>
  </si>
  <si>
    <t>3 - 0</t>
  </si>
  <si>
    <t>17 - 0</t>
  </si>
  <si>
    <t>16 - 3</t>
  </si>
  <si>
    <t>18 - 3</t>
  </si>
  <si>
    <t>21 - 3</t>
  </si>
  <si>
    <t>18 - 6</t>
  </si>
  <si>
    <t>12 - 6</t>
  </si>
  <si>
    <t>18 - 12</t>
  </si>
  <si>
    <t>25 - 13</t>
  </si>
  <si>
    <t>25 - 18</t>
  </si>
  <si>
    <t>64 - 18</t>
  </si>
  <si>
    <t>55 - 21</t>
  </si>
  <si>
    <t>21 - 6</t>
  </si>
  <si>
    <r>
      <t xml:space="preserve">הנתונים מתבססים על סוף שנת </t>
    </r>
    <r>
      <rPr>
        <b/>
        <sz val="12"/>
        <color rgb="FFFF0000"/>
        <rFont val="Arial"/>
        <family val="2"/>
        <scheme val="minor"/>
      </rPr>
      <t>2021</t>
    </r>
    <r>
      <rPr>
        <b/>
        <sz val="12"/>
        <color theme="1"/>
        <rFont val="Arial"/>
        <family val="2"/>
        <scheme val="minor"/>
      </rPr>
      <t xml:space="preserve"> (להזין נתוני שנה רלבנטית בהתאם למועד העבודה)</t>
    </r>
  </si>
  <si>
    <t>המחשה: ריכוז נתוני אוכלוסיה 12.2021 ונתוני מסגרות 11.2023</t>
  </si>
  <si>
    <t>מסגרות, שטח בנוי והקצאת קרקע על פי מצב קיים, צורך במסגרות נוספות וסה"כ מסגרות</t>
  </si>
  <si>
    <r>
      <t xml:space="preserve">גליון אוכלוסייה </t>
    </r>
    <r>
      <rPr>
        <b/>
        <u/>
        <sz val="16"/>
        <color theme="1"/>
        <rFont val="Arial"/>
        <family val="2"/>
        <scheme val="minor"/>
      </rPr>
      <t>בישראל</t>
    </r>
    <r>
      <rPr>
        <b/>
        <sz val="16"/>
        <color theme="1"/>
        <rFont val="Arial"/>
        <family val="2"/>
        <scheme val="minor"/>
      </rPr>
      <t xml:space="preserve"> לפי מין, גיל וקבוצות יעד של שירותי הרווחה</t>
    </r>
  </si>
  <si>
    <r>
      <t xml:space="preserve">גליון אוכלוסייה, </t>
    </r>
    <r>
      <rPr>
        <b/>
        <u/>
        <sz val="16"/>
        <color rgb="FFFF0000"/>
        <rFont val="Arial"/>
        <family val="2"/>
        <scheme val="minor"/>
      </rPr>
      <t>בתא השטח</t>
    </r>
    <r>
      <rPr>
        <b/>
        <sz val="16"/>
        <color theme="1"/>
        <rFont val="Arial"/>
        <family val="2"/>
        <scheme val="minor"/>
      </rPr>
      <t xml:space="preserve"> לפי מין, גיל וקבוצות יעד של שירותי הרווחה</t>
    </r>
  </si>
  <si>
    <t>מספר מסגרות קיים</t>
  </si>
  <si>
    <t>18 ומעלה, כולל מענה ייחודי לאוכלוסיית הותיקים, לאנשים עם מוגבלות (בחלק מהמרכזים)</t>
  </si>
  <si>
    <t>מקור לקבלת הנתונים: שלב א': לצורך בניית תמונת מצב ראשונית קבלת קובץ מס"ר מממונה תכנון ומידע במחוז (בקשה לנתונים להפנות לעופרה בלבד) | שלב ב': עבודה פרטנית עם מחלקות הרווחה ברשות</t>
  </si>
  <si>
    <t>+ 18</t>
  </si>
  <si>
    <t>נשים 62 + | גברים 67 +</t>
  </si>
  <si>
    <t>סה"כ מסגרות (R+T)</t>
  </si>
  <si>
    <t>סה"כ מסגרות נדרשות למצב קיים</t>
  </si>
  <si>
    <t>פער אל מול מצב קיים</t>
  </si>
  <si>
    <t>פרוגרמה מצב קיים</t>
  </si>
  <si>
    <t>לוודא שהתאים מלאים. לדוגמה בהרבה מהמסגרות שדורשות קרקע מצויין רק מ"ר</t>
  </si>
  <si>
    <r>
      <t xml:space="preserve">הנתונים מתבססים על סוף שנת </t>
    </r>
    <r>
      <rPr>
        <b/>
        <sz val="12"/>
        <color rgb="FFFF0000"/>
        <rFont val="Arial"/>
        <family val="2"/>
        <scheme val="minor"/>
      </rPr>
      <t>2022</t>
    </r>
    <r>
      <rPr>
        <b/>
        <sz val="12"/>
        <color theme="1"/>
        <rFont val="Arial"/>
        <family val="2"/>
        <scheme val="minor"/>
      </rPr>
      <t xml:space="preserve"> (להזין נתוני שנה רלבנטית בהתאם למועד העבודה)</t>
    </r>
  </si>
  <si>
    <t>סף כניסה כלל האוכלוסיה הארצית</t>
  </si>
  <si>
    <t>המחשה: להלן נתונים כלל ארציים על פי נתוני 12.2022</t>
  </si>
  <si>
    <t>מקור לקבלת הנתונים: קובץ למ"ס (אומדני אוכלוסייה ברשויות מקומיות, על פי שנונים וגיל, שנת xxxx, סוף שנה) מסטטיסטיקאית משרד הרווחה (בקשה לנתונים להפנות לעופרה בלבד)</t>
  </si>
  <si>
    <t>אוכ' יעד בתא השטח</t>
  </si>
  <si>
    <t>אחוז מאוכ' תא השטח</t>
  </si>
  <si>
    <t>אוכ' ארצית:</t>
  </si>
  <si>
    <t>אוכל' יעד ארצית לשירות</t>
  </si>
  <si>
    <t>אחוז מאוכ' כלל ארצית</t>
  </si>
  <si>
    <t>סף כניסה הנגזר מאוכ' יעד ארצית</t>
  </si>
  <si>
    <r>
      <rPr>
        <b/>
        <sz val="18"/>
        <color theme="1"/>
        <rFont val="Arial"/>
        <family val="2"/>
        <scheme val="minor"/>
      </rPr>
      <t xml:space="preserve">אוכלוסיית ישראל לפי מין וגיל, </t>
    </r>
    <r>
      <rPr>
        <b/>
        <sz val="18"/>
        <color rgb="FFFF0000"/>
        <rFont val="Arial"/>
        <family val="2"/>
        <scheme val="minor"/>
      </rPr>
      <t>12.2022</t>
    </r>
  </si>
  <si>
    <t>אחוז מאוכ' היישוב</t>
  </si>
  <si>
    <t>תושבי מ.א. 18 +</t>
  </si>
  <si>
    <t>להשאיר רק עבור מ.א.</t>
  </si>
  <si>
    <t>אוכ' ביניים:</t>
  </si>
  <si>
    <t>חלוקה לקבוצות ייעד של שירותי הרווחה</t>
  </si>
  <si>
    <t>מס' מסגרות נדרש</t>
  </si>
  <si>
    <t>קהל ייעד</t>
  </si>
  <si>
    <t>פער בין מצב קיים לנדרש (R-Q)</t>
  </si>
  <si>
    <t>מס' מסגרות קיים</t>
  </si>
  <si>
    <r>
      <t xml:space="preserve">מצב קיים ברשות ופער מהמצב הנדרש | </t>
    </r>
    <r>
      <rPr>
        <b/>
        <u/>
        <sz val="11"/>
        <color theme="0"/>
        <rFont val="Arial"/>
        <family val="2"/>
        <scheme val="minor"/>
      </rPr>
      <t>11.23</t>
    </r>
  </si>
  <si>
    <r>
      <t xml:space="preserve">מס' מסגרות קיים ארצי </t>
    </r>
    <r>
      <rPr>
        <u/>
        <sz val="11"/>
        <color theme="0"/>
        <rFont val="Arial"/>
        <family val="2"/>
        <scheme val="minor"/>
      </rPr>
      <t>(2022)</t>
    </r>
  </si>
  <si>
    <t xml:space="preserve">מס' מסגרות נדרש אוכ' יעד </t>
  </si>
  <si>
    <t>ייעד אוכלוסייה לתא השטח</t>
  </si>
  <si>
    <t>מקור לקבלת הנתונים: קובץ למ"ס (אומדני אוכלוסייה ברשויות מקומיות, על פי שנותנים וגיל, שנת xxxx, סוף שנה) מסטטיסטיקאית משרד הרווחה (בקשה לנתונים להפנות לעופרה בלבד)</t>
  </si>
  <si>
    <t>מועדון מופת - מועדון מועשר ותזונתי</t>
  </si>
  <si>
    <t>מועדון מועשר להפגת הבדידות ושיפור איכות החיים</t>
  </si>
  <si>
    <t xml:space="preserve">מועדונית  </t>
  </si>
  <si>
    <t>מרכז עוצמה - סיוע ליחידים ומשפחות החיים בעוני</t>
  </si>
  <si>
    <t>מרכז למניעה וטיפול באלימות במשפחה בקהילה</t>
  </si>
  <si>
    <t>מפתן - מסגרת יומית, טיפולית-חינוכית, לנערים ונערות בסיכון</t>
  </si>
  <si>
    <t>מועדונית שיקומית ומרכז נוער לילדים ונוער עם מוגבלות</t>
  </si>
  <si>
    <t>מועדון חברתי לאנשים עם מוגבלות</t>
  </si>
  <si>
    <t>מרכז הדרכה, ייעוץ וטיפול בתחום המיני-חברתי ובמצבי משבר</t>
  </si>
  <si>
    <t>מכון לשיקום הראייה הירודה</t>
  </si>
  <si>
    <t>מרכז יום עבור אנשים עם פגיעת ראש פוסט-טראומתית ועבור אנשים עם מוגבלות פיזית קשה</t>
  </si>
  <si>
    <t>• חדרי פעילות
• מטבחון
• חדר צוות
• שירותים
השטחים המפורטים בהמשך מתייחסים למועדון בינוני (100-50 א.נשים). קיימים שני דגמים נוספים (מועדון קטן ל-50-20 ומועדון גדול ל-100+). בתכנון המפורט יש להחליט לגביי פריסת המסגרות והרכב המועדונים</t>
  </si>
  <si>
    <t>מרכז חיזוק כוחות משפחתיים (חכ"ם) - מסגרת שהייה בקהילה (רשותי או אזורי)</t>
  </si>
  <si>
    <t>יחידה טיפולית ייעוצית (אקסטרנית) לילדים ונוער (16-3)</t>
  </si>
  <si>
    <t xml:space="preserve">הוסטל כולל כ-7 חדרי שינה (2 אנשים בחדר), חדר למדריך, סלון, מטבח וחדר אוכל, חדרי טיפולים. </t>
  </si>
  <si>
    <t>מרכז ההגנה לילדים ולנוער</t>
  </si>
  <si>
    <t>מרכז סיוע למשפחות שכולות עקב התאבדות, תאונות דרכים או עבירות המתה</t>
  </si>
  <si>
    <t>מרכז לחיים עצמאיים לאנשים עם מוגבלות</t>
  </si>
  <si>
    <r>
      <rPr>
        <b/>
        <sz val="11"/>
        <color theme="1"/>
        <rFont val="Arial"/>
        <family val="2"/>
        <scheme val="minor"/>
      </rPr>
      <t>מסגרת לילדים בסיכון גבוה</t>
    </r>
    <r>
      <rPr>
        <sz val="11"/>
        <color theme="1"/>
        <rFont val="Arial"/>
        <family val="2"/>
        <scheme val="minor"/>
      </rPr>
      <t>, למניעת הוצאה מהבית למסגרת חוץ ביתית (מופנה על ידי עו"ס משפחה במחלקת הרווחה). כולל מענה רב מערכתי - חינוכי, חברתי, טיפולי עם הילד וההורים; ומתקיים כל יום א-ה משעות הצהריים ועד הערב. מסגרת קטנה ל-15 המיועדת ל: (1) ילדים בגיל 12-6 (תלמידי בי"ס יסודי) במצבי סיכון שחלים עליהם הקריטריונים לסידור חוץ ביתי; (2) ילדים בגיל 12-6 שמסיימים סידור חוץ ביתי ויש צורך בהכנה הדרגתית לחזרתם המלאה לקהילה; (3) הורים המתקשים בתפקוד הורי אך בעלי פוטנציאל לשיפור אם יקבלו סיוע טיפולי.</t>
    </r>
  </si>
  <si>
    <t>מרכזי האבחון והשיקום פועלים לקידום מקצועי ומעניקים שירות לאנשים עם מוגבלויות במטרה לפתח מסוגלות תעסוקתית, תוך שילובם בשוק העבודה הפתוח. המרכזים מיועדים לאנשים עם מוגבלות מגיל 18 ועד גיל פרישה, בעלי יכולת להשתלב בשוק העבודה. השירות במרכז ניתן לתקופה של עד שישה חודשים.</t>
  </si>
  <si>
    <t>מרכז טיפולי, שיקומי חינוכי ותעסוקתי לבני נוער המנותקים ממסגרות החינוך הפורמאליות. המית"ר נותן מענה רב תחומי לצרכים הרב ממדיים של המתבגרים ומהווה מסגרת חירומית משקמת אחרונה טרם הוצאתם למסגרות חוץ ביתיות. המית"ר פועל לאורך היום והערב, השהייה בו קצרת טווח ותהליך ההתערבות בו אינטנסיבי, כאשר מטרתו להביא לשילובם המחודש של בני הנוער במערכות המשך נורמטיביות (בית הספר, עבודה, צבא, שירות לאומי-אזרחי) מותאמות.</t>
  </si>
  <si>
    <t>מית"ר (מרכז יום תומך רב תחומי) לבני נוער במצבי סיכון</t>
  </si>
  <si>
    <t>מסגרת יום טיפולית-שיקומית-חינוכית. התוכניות מקנות כישורי חיים וכלים להסתגלות רגשית וחברתית; הכנה לחיי עבודה, כולל רכישת מיומנויות עבודה והכנה לקרת מבחני סיווג מקצועי; ולימודים עיוניים על פי תכנית הלימודים של החינוך העל-יסודי במשרד החינוך לקראת מבחני בגרות ותעודה של 12 שנות לימוד.</t>
  </si>
  <si>
    <t xml:space="preserve">מרכז קהילה וטיפול לבוגרים יוצאים בשאלה </t>
  </si>
  <si>
    <t>מרכז יום בקהילה המעניק סיוע וטיפול סוציאלי הכולל שירותי הסברה, תיווך, סנגוריה, מימוש זכויות, סיוע הומניטארי, טיפול אישי, משפחתי וקבוצתי וליווי מול השירותים העירוניים והמדינתיים השונים (חינוך, בריאות, רווחה). בנוסף, המרכז מספק שירות טיפול משקם ומלווה לפני / אחרי שהות במקלט.</t>
  </si>
  <si>
    <t>מוקד טיפול ראשוני אבחוני לנפגעי התמכרויות המעניק טיפול של 7 שעות שבועיות על פני יומיים בשבוע ולאורך שנה, הכולל ליווי, ייעוץ וסיוע תוך התייחסות למישור האישי והקבוצתי; מיצוי זכויות; שילוב במסגרות תעסוקה ולמידה; בניית רשת בטחון כלכלית, קהילתית וחברתית.</t>
  </si>
  <si>
    <r>
      <t xml:space="preserve">קורות הגג נותנות מענה אבחוני שיקומי וחירומי לנערים ונערות בגילאי 12-18 הנמצאים במצבי סיכון ניתוק ומצוקה, ו/או חסרי עורף משפחתי וחסרי קורת גג (חלקם חסרי ישע), אשר עזבו את משפחותיהם ומסגרות ההשתייכות שחיו בהן על רקע פגיעות הכוללות: אלימות מינית אלימות פיזית, הזנחה קשה, נפגעי טראומה מורכבת. </t>
    </r>
    <r>
      <rPr>
        <u/>
        <sz val="11"/>
        <color theme="1"/>
        <rFont val="Arial"/>
        <family val="2"/>
        <scheme val="minor"/>
      </rPr>
      <t xml:space="preserve">אוכלוסיית יעד של מסגרות קיימות: </t>
    </r>
    <r>
      <rPr>
        <sz val="11"/>
        <color theme="1"/>
        <rFont val="Arial"/>
        <family val="2"/>
        <scheme val="minor"/>
      </rPr>
      <t>חיפה, תל אביב ובאר שבע בנים ובנות | תל אביב להט"ב | ירושלים בנים | ירושלים בנות | ירושלים נוער חרדי | ירושלים נערות חרדי. בדרך כלל משרת 16 נערים ו/או נערות.</t>
    </r>
  </si>
  <si>
    <r>
      <t xml:space="preserve">מקלטים לנערות וצעירות הן מסגרות חירומיות שתכליתן מתן ביטחון, הגנה וטיפול בעת מצבי סיכון ומצוקה. המקלטים מיועדים לנערות וצעירות בגילאי 14-25 הנמצאות בדרגות שונות של סכנת חיים, סכנה לביטחונן הנפשי והפיזי, ניתוק ומצבי משבר. השהות במקלט היא עד ארבעה חודשים. המקלטים מספקים הגנה, הכלה, ובנית תכנית המשך בקהילה או במסגרת חוץ ביתית ארוכת טווח. </t>
    </r>
    <r>
      <rPr>
        <u/>
        <sz val="11"/>
        <color rgb="FF272727"/>
        <rFont val="Arial"/>
        <family val="2"/>
        <scheme val="minor"/>
      </rPr>
      <t>אוכלוסיית יעד של מסגרות קיימות:</t>
    </r>
    <r>
      <rPr>
        <sz val="11"/>
        <color rgb="FF272727"/>
        <rFont val="Arial"/>
        <family val="2"/>
        <scheme val="minor"/>
      </rPr>
      <t xml:space="preserve"> חסרות עורף משפחתי | נערות וצעירות בסיכון וסכנה. משרת 18 נערות וצעירות.</t>
    </r>
  </si>
  <si>
    <t>קורת גג לנערים ונערות במצבי ניתוק ומצוקה (שירות מעברים)</t>
  </si>
  <si>
    <r>
      <t xml:space="preserve">הלנת החרום הינה מסגרת טיפולית זמינה ונגישה בכל שעות היממה לצורך מתן מענה הלנתי וסיפוק צרכים ראשוני. הלנות החירום הנן מסגרות קצרות טווח המעניקות קורת גג מידית וזמנית לצעירים וצעירות בגילאי 18-25 הנמצאים במצבי חירום. מוקד ההתערבות הנו ייצוב המצב הרגשי והתפקודי של הצעיר/ה, התארגנות, מיצוי זכויות, וליווי ושילוב בתוך מסגרות ו/או תכניות בקהילה או בדיור. </t>
    </r>
    <r>
      <rPr>
        <u/>
        <sz val="11"/>
        <color theme="1"/>
        <rFont val="Arial"/>
        <family val="2"/>
        <scheme val="minor"/>
      </rPr>
      <t xml:space="preserve">אוכלוסיית יעד של מסגרות קיימות: </t>
    </r>
    <r>
      <rPr>
        <sz val="11"/>
        <color theme="1"/>
        <rFont val="Arial"/>
        <family val="2"/>
        <scheme val="minor"/>
      </rPr>
      <t>צעירות על קצה הרצף (זנות) | צעירים חסרי עורף משפחתי | צעירות חסרי עורף משפחתי | יוצאים בשאלה חסרי עורף משפחתי | צעירות חרדיות חסרות עורף משפחתי | להט"ב חסרי עורף משפחתי | טרנסיות בזנות | צעירות + צעירות ללא קו"ג. בדרך כלל משרת 12 צעירים.ות, אך יש מסגרות שמשרתות 14 או 16.</t>
    </r>
  </si>
  <si>
    <t>• חדרי פעילות
• מטבחון
• חדר צוות
• שירותים
לצורך החישוב נלקחו נתוני מועדון קטן (20-50). קיימים שני דגמים נוספים (מועדון בינוני ל-50-100 ומועדון גדול ל-100+), ראו בכרטיסיות. כחלק מהשיח עם מחלקת הרווחה יש להגדיר את הדגם הרלבנטי. שימו לב! סף הכניסה מתייחס למועדון קטן.</t>
  </si>
  <si>
    <t>הערות בנוגע לשטח</t>
  </si>
  <si>
    <t>320 מ"ר הוא השטח לשלוחה. השטח למטה הוא 430 מ"ר</t>
  </si>
  <si>
    <t>השטח המופיע כאן (350 מ"ר) מתייחס לעיר בינונית- גדולה. השטח לעיר קטנה הוא 180 מ"ר
180 מ"ר לעיר קטנה</t>
  </si>
  <si>
    <t>תחנה לטיפול זוגי ומשפחתי</t>
  </si>
  <si>
    <t>דירת מעבר לנשים נפגעות אלימות וילדיהן</t>
  </si>
  <si>
    <t>מרכז יום טיפולי לא.נשים עם מוגבלויות (21-55)</t>
  </si>
  <si>
    <t>מרכז אבחון תעסוקתי לעיוור (17+)</t>
  </si>
  <si>
    <r>
      <t xml:space="preserve">קהילות טיפוליות הן מסגרות חוץ-ביתיות המיועדות לטיפול אינטנסיבי בתנאי פנימייה לנשים וגברים המכורים לחומרים פסיכו אקטיביים ולהתמכרויות התנהגותיות. משך השהות בקהילות השונות נע בין 4  חודשים עד שנה. הטיפול בקהילות הטיפוליות הינו פרטני, קבוצתי, העשרתי ושיקומי. בקהילות הטיפוליות מושם דגש על ניהול עצמי על-ידי מקבלי השירות בקהילה. מרבית הקהילות מיועדות לאוכלוסייה בעלת איפיון ייחודי. הבוגרים.ות מופנים.ות להמשך טיפול בהוסטל צמוד קהילה, או להמשך טיפול ביחידות האמבולטוריות ברשויות המקומיות. </t>
    </r>
    <r>
      <rPr>
        <u/>
        <sz val="11"/>
        <color rgb="FF000000"/>
        <rFont val="Arial"/>
        <family val="2"/>
        <scheme val="minor"/>
      </rPr>
      <t>אוכלוסיית יעד של מסגרות קיימות:</t>
    </r>
    <r>
      <rPr>
        <sz val="11"/>
        <color rgb="FF000000"/>
        <rFont val="Arial"/>
        <family val="2"/>
        <scheme val="minor"/>
      </rPr>
      <t xml:space="preserve"> גברים בגילאי 17/18 ומעלה  | נשים בגילאי 18 ומעלה | נשים וגברים בני 17/18 ומעלה</t>
    </r>
  </si>
  <si>
    <t>מועדון חברתי לאזרחים.ות ותיקים.ות</t>
  </si>
  <si>
    <t>מרכז נוער יש מצ"ב למתבגרים.ות - מעבר מוצלח לבגרות</t>
  </si>
  <si>
    <t>מרכז לטיפול בפגיעות מיניות בקטינים.ות</t>
  </si>
  <si>
    <t>המועדון החברתי מספק העשרה לאזרחים.ות ותיקים.ות בתחומים שונים, ומאפשר שילוב חברתי במסגרת וצמצום תחושת הבדידות. מיועד לכל אזרח.ית ותיק.ה עצמאי.ת בהתנהלותו.ת היום-יומית ומסוגל.ת להשתלב במרחב המועדון ובפעילות הסדירה, ללא ליווי או סיוע יוצא דופן. המועדונים החברתיים פועלים בכל הרשויות המקומיות בארץ ללא יוצא מן הכלל, כמסגרת שכונתית או יישובית, ופתוחים לרוב לשלושה ימי פעילות בשבוע, בדרך כלל בשעות הבוקר. כל יום פעילות נמשך 4 שעות.</t>
  </si>
  <si>
    <t>מועדון המופת מיועד לאזרחים.ות ותיקים.ות עצמאיים.ות או מוגבלים.ות בתפקודם באופן חלקי, שאינם.ן זקוקים.ות להשגחה וליווי צמוד אך זקוקים.ות להבטחת ביטחונם.ן התזונתי בנוסף לפעילות חברתית וצמצום תחושת בדידות. המועדון פתוח לשלושה ימי פעילות בשבוע במשך חמש שעות (כולל הסעות למסגרת וממנה למי שצריך, ארוחת בוקר וארוחת הצהריים מבושלת וחמה).</t>
  </si>
  <si>
    <t>מסגרות חברתיות וטיפוליות לאזרחים.ות ותיקים.ות המתגוררים.ות בביתם.ן ומעוניינים.ות בפעילות פנאי או זקוקים.ות לעזרה בטיפול אישי עקב ירידה בתפקוד. המרכז פועל חמישה ימים בשבוע בשעות הבוקר (לפחות שש שעות) ומיועד לאזרחים.ות ותיקים.ות תשושי.ות גוף הנזקקים.ות לעזרה חלקית בפעולות היום-יום ו/או תשושי.ות נפש הסובלים.ות מירידה קוגניטיבית ונזקקים.ות להשגחה חלקית או קבועה (ירידה בתפקודים, מוכרת על ידי ביטוח לאומי).</t>
  </si>
  <si>
    <t>מועדון שכונתי או אזורי המשמש להפגת בדידות ושיפור איכות החיים של אזרחים.ות ותיקים.ות. מיועד לאזרחים.ות ותיקים.ות עצמאיים.ות או תשושים.ות באופן קל, ומתגוררים.ות ביישוב בו לא קיים מרכז יום, או בשכונה המרוחקת משירותים המיועדים לאזרחים.ות ותיקים.ות. המועדון פתוח שלושה ימי פעילות בשבוע לפחות, ולמשך 5 שעות בכל יום. במועדון פעילות חברתית מועשרת (כולל הסעות למסגרת וממנה למי שצריך וארוחה קלה עשירה ביום הפעילות).</t>
  </si>
  <si>
    <t>חלופי למרכז יום לאזרח.ית הוויתיק.ה</t>
  </si>
  <si>
    <t>מרכז יום לאזרח.ית הוותיק.ה (תשושי נפש ו/או גוף)</t>
  </si>
  <si>
    <t>מסגרת שנותנת מענה חירום, הגנה והחזקה לדרי הרחוב שאותרו ברחוב או שמגיעים בכוחות עצמם. המסגרת מהווה חלופה לשהייה ברחוב ומיועדת למתן קורת גג לשעות הלילה (נפתחת בשעה 17:00 עד לשעה 09:00 למחרת) שם יזכה דר הרחוב למיטה, ארוחה מקלחת וביגוד. זוהי מסגרת זמנית שעיקרה הגנה וסיפוק צרכים בסיסיים והתאמת מענה המשך. הטיפול הסוציאלי, במהלך תקופת השהיה בשלטר, נעשה ביחידה לטיפול בדרי הרחוב ברשות המפנה. מרבית המסגרות הן משותפות לנשים ולגברים, חלקן מופרד.</t>
  </si>
  <si>
    <t>מרכז לנשים בגירות על רצף הזנות (מרכז יום וערב, הלנות חירום והוסטל)</t>
  </si>
  <si>
    <r>
      <t xml:space="preserve">מסגרת הכוללת מערך משולב של שירותים המהווה רכיב חשוב בחילוץ ושיקום נשים ממעגל הזנות. המסגרת נותנת קורת גג, טיפול רגשי ונפשי אינטנסיבי ומקיף וכן ליווי בתהליך השיקום לרבות שיקום תעסוקתי, חיבור למשפחה, מציאת פתרון דיור קבוע וחזרה לחיים נורמטיביים. השירותים הניתנים במסגרת המרכז הם: </t>
    </r>
    <r>
      <rPr>
        <b/>
        <sz val="11"/>
        <color theme="1"/>
        <rFont val="Arial"/>
        <family val="2"/>
        <scheme val="minor"/>
      </rPr>
      <t>מרכז יום וערב</t>
    </r>
    <r>
      <rPr>
        <sz val="11"/>
        <color theme="1"/>
        <rFont val="Arial"/>
        <family val="2"/>
        <scheme val="minor"/>
      </rPr>
      <t xml:space="preserve"> – מרחב יומי בו ניתנים שירותים כגון קבוצות טיפול, סדנאות תעסוקה, סיוע במיצוי זכויות; </t>
    </r>
    <r>
      <rPr>
        <b/>
        <sz val="11"/>
        <color theme="1"/>
        <rFont val="Arial"/>
        <family val="2"/>
        <scheme val="minor"/>
      </rPr>
      <t>הלנות חירום</t>
    </r>
    <r>
      <rPr>
        <sz val="11"/>
        <color theme="1"/>
        <rFont val="Arial"/>
        <family val="2"/>
        <scheme val="minor"/>
      </rPr>
      <t xml:space="preserve"> – מסגרות קצרות טווח המעניקות קורת גג מידית וזמנית לנשים בגירות ברצף הזנות מוקד ההתערבות הנו ייצוב המצב הרגשי והתפקודי, התארגנות, מיצוי זכויות, וליווי ושילוב במסגרות ו/או תכניות בקהילה או בדיור; </t>
    </r>
    <r>
      <rPr>
        <b/>
        <sz val="11"/>
        <color theme="1"/>
        <rFont val="Arial"/>
        <family val="2"/>
        <scheme val="minor"/>
      </rPr>
      <t>הוסטל</t>
    </r>
    <r>
      <rPr>
        <sz val="11"/>
        <color theme="1"/>
        <rFont val="Arial"/>
        <family val="2"/>
        <scheme val="minor"/>
      </rPr>
      <t xml:space="preserve"> – מענה חוץ ביתי ארוך טווח הכולל השתלבות בתכנית טיפול אינטנסיבית. מיועד  לצרכי התארגנות ושיקום בסביבה מוגנת, תומכת וטיפולית. ההוסטל מספק קורת גג, טיפול, פעילויות פנאי, הכוון ללימודים ו/או תעסוקה ומיצוי זכויות. ההוסטל מיועד לנשים מגיל 18 המבקשות טיפול ארוך טווח ולאחר שעברו תהליך של ניקיון מסמים ואינן נמצאות בזנות פעילה. משך השהות בהוסטל 12-18 חודשים. </t>
    </r>
    <r>
      <rPr>
        <u/>
        <sz val="11"/>
        <color theme="1"/>
        <rFont val="Arial"/>
        <family val="2"/>
        <scheme val="minor"/>
      </rPr>
      <t>כיום פועלים</t>
    </r>
    <r>
      <rPr>
        <sz val="11"/>
        <color theme="1"/>
        <rFont val="Arial"/>
        <family val="2"/>
        <scheme val="minor"/>
      </rPr>
      <t xml:space="preserve"> שלושה מרכזים בתל אביב יפו, חיפה ובאר שבע. מרכז ערב פועל רק בתל אביב יפו.</t>
    </r>
  </si>
  <si>
    <t>במרכז העיר ובמרוחק ממוקדי זנות</t>
  </si>
  <si>
    <t>13-25</t>
  </si>
  <si>
    <t>קטינים.ות וצעירים.ות על רצף הזנות</t>
  </si>
  <si>
    <r>
      <t xml:space="preserve">מסגרות הפועלות במודל של 24/7 (שבעה ימים בשבוע ובמהלך כל שעות היממה). בנוסף לשירותים הניתנים במסגרת </t>
    </r>
    <r>
      <rPr>
        <b/>
        <sz val="11"/>
        <rFont val="Arial"/>
        <family val="2"/>
        <scheme val="minor"/>
      </rPr>
      <t xml:space="preserve">'הלב - המרחב הפתוח לטיפול קטינים.ות וצעירים.ות על רצף הזנות' </t>
    </r>
    <r>
      <rPr>
        <sz val="11"/>
        <rFont val="Arial"/>
        <family val="2"/>
        <scheme val="minor"/>
      </rPr>
      <t>(ראו בתיאור השירות), הלב 24/7 מאפשר מרחב פתוח ולינה קצרת טווח (עד שלושה חודשים) עד למציאת פתרון חלופי ארוך טווח. בחלק מהרשויות התוכנית מיועדת לקטינות וצעירות בלבד. הלב 24/7 כולל את השירותים הבאים: מרכז יום וערב, מרחב פתוח, הלנת חירום, הוסטל שיקומי ודירת מעבר.</t>
    </r>
  </si>
  <si>
    <t>הלב - המרחב הפתוח לטיפול בקטינים.ות ובצעירים.ות על רצף הזנות</t>
  </si>
  <si>
    <t>רצף מענים טיפוליים לגברים (וכל מי שמזהה את עצמו על הרצף הגברי) על רצף הזנות: מרכז יום והוסטל</t>
  </si>
  <si>
    <t xml:space="preserve">המסגרות מיועדות לגברים ונשים מעל גיל 18 ולאימהות וילדיהן, שהוכרו על ידי המשטרה כקורבנות סחר בבני אדם למטרות עיסוק בזנות, עבדות ועבודות כפייה וזקוקים להגנה פיזית ונפשית, טיפול וליווי סוציאלי, משפטי ותמיכתי לקראת שיקומם והחזרתם לארצות מוצאם, ככל שניתן. השירות הניתן במסגרת הנו 24/7 וכולל לינה, הזנה וסיוע פסיכו-סוציאלי. עבור קורבנות סחר ועבדות קיימים 2 מקלטים נפרדים לנשים וגברים ו-3 דירות למשפחות. כל המסגרות נמצאות במתחם אחד, אך מופרדות לחלוטין. </t>
  </si>
  <si>
    <t>נוער המשתמש בסמים, אלכוהול, הימורים וגיימינג יש גם מרכזי מבוגרים</t>
  </si>
  <si>
    <t>נפגעי.ות התמכרויות</t>
  </si>
  <si>
    <t>דרי.ות רחוב ונפגעי.ות התמכרויות</t>
  </si>
  <si>
    <t>הוסטל שיקומי תעסוקתי + הוסטל שיקומי - עבור דרי.ות רחוב (בעיקר) ונפגעי.ות התמכרויות</t>
  </si>
  <si>
    <r>
      <rPr>
        <b/>
        <sz val="11"/>
        <color rgb="FF272727"/>
        <rFont val="Arial"/>
        <family val="2"/>
        <scheme val="minor"/>
      </rPr>
      <t xml:space="preserve">הוסטל שיקומי תעסוקתי: </t>
    </r>
    <r>
      <rPr>
        <sz val="11"/>
        <color rgb="FF272727"/>
        <rFont val="Arial"/>
        <family val="2"/>
        <scheme val="minor"/>
      </rPr>
      <t xml:space="preserve">מסגרת שמאפשרת שיקום אישי ותעסוקתי הכולל הקניית מיומנויות חברתיות ותעסוקתיות ושילוב במסגרות עבודה ותמיכה לצורך התמדה ולמידה לערכי עבודה תקינים. השהייה במסגרת כוללת התערבות טיפולית פרטנית מודעת טראומה, קבוצתית וקהילתית אינטנסיבית (6 מסגרות נכון לכתיבת המדריך. אחת משתפת גם לנפגעי.ות התמכרויות). 
</t>
    </r>
    <r>
      <rPr>
        <b/>
        <sz val="11"/>
        <color rgb="FF272727"/>
        <rFont val="Arial"/>
        <family val="2"/>
        <scheme val="minor"/>
      </rPr>
      <t>הוסטל שיקומי:</t>
    </r>
    <r>
      <rPr>
        <sz val="11"/>
        <color rgb="FF272727"/>
        <rFont val="Arial"/>
        <family val="2"/>
        <scheme val="minor"/>
      </rPr>
      <t xml:space="preserve"> מסגרת טיפולית-שיקומית המיועדת לספק דיור מוגן לטווח ארוך, תחת השגחה רפואית וסוציאלית ותעסוקה מוגנת. מיועדת לדרי.ות רחוב ונפגעי.ות התמכרויות המאופיינים.ות ביכולת תפקוד עצמאית, אופק שיקומי כלשהו, סובלים.ות מבעיות פיזיות ו/ או נפשיות כרוניות וזקוקים.ות לליווי והשגחה צמודים בכל תחומי החיים (2 מסגרות נכון לכתיבת המדריך).</t>
    </r>
  </si>
  <si>
    <t>קורת גג/שלטר לדרי.ות רחוב</t>
  </si>
  <si>
    <t>קורת גג/שלטר לנפגעי.ות התמכרויות</t>
  </si>
  <si>
    <r>
      <t xml:space="preserve">השלטרים מהווים מענה חירומי עבור צעירים ונשים, מכורים פעילים לחומרים פסיכואקטיביים ו/או התמכרויות התנהגותיות. השאיפה היא לשיקום מלא אך אין התנייה כזו. המטרה העיקרית היא להציע מרחב בטוח והפוגה מחיי הרחוב. שלושה חודשים עם אפשרות להארכה עד חצי שנה. </t>
    </r>
    <r>
      <rPr>
        <u/>
        <sz val="11"/>
        <color theme="1"/>
        <rFont val="Arial"/>
        <family val="2"/>
        <scheme val="minor"/>
      </rPr>
      <t>אוכלוסיית יעד של מסגרות קיימות:</t>
    </r>
    <r>
      <rPr>
        <sz val="11"/>
        <color theme="1"/>
        <rFont val="Arial"/>
        <family val="2"/>
        <scheme val="minor"/>
      </rPr>
      <t xml:space="preserve"> גברים בגילאי 18-25 | נשים בגילאי 18 ומעלה.</t>
    </r>
  </si>
  <si>
    <t>קהילה טיפולית לנפגעי.ות התמכרויות</t>
  </si>
  <si>
    <t>דירת מעבר לנשים נפגעות התמכרויות</t>
  </si>
  <si>
    <t>דירות המעבר לנשים מיועדות לנשים מכורות נקיות, חסרות עורף משפחתי ומערכות תמיכה, בגילאי 18 ומעלה שעברו גמילה פיזית ותהליך טיפולי משמעותי ביחידה אמבולטורית או בקהילה טיפולית, אך זקוקות למעטפת מצומצמת נוספת. קיימת אפשרות להשתלב במרכז יום לנשים בעת השהות בדירה.</t>
  </si>
  <si>
    <r>
      <rPr>
        <b/>
        <sz val="11"/>
        <rFont val="Arial"/>
        <family val="2"/>
        <scheme val="minor"/>
      </rPr>
      <t>פנימייה טיפולית.</t>
    </r>
    <r>
      <rPr>
        <sz val="11"/>
        <rFont val="Arial"/>
        <family val="2"/>
        <scheme val="minor"/>
      </rPr>
      <t xml:space="preserve"> מסגרת דיור ומחייה לילדים.ות בגילאי 21-6 אשר (1) לא ניתן לספק את כל צורכיהם.ן במסגרת המשפחתית והקהילתית, (2) זקוקים למעטפת טיפולית חינוכית מחוץ לביתם לצורך התפתחותם.ן התקינה ורווחתם.ן הנפשית ו-(3) ועדת תכנון טיפול והערכה החליטה על הוצאתם.ן לפנימייה עקב קשיים התנהגותיים, חברתיים, חינוכיים או קשיים משפחתיים. </t>
    </r>
  </si>
  <si>
    <r>
      <rPr>
        <b/>
        <sz val="11"/>
        <rFont val="Arial"/>
        <family val="2"/>
        <scheme val="minor"/>
      </rPr>
      <t>פנימייה פוסט אישפוזית.</t>
    </r>
    <r>
      <rPr>
        <sz val="11"/>
        <rFont val="Arial"/>
        <family val="2"/>
        <scheme val="minor"/>
      </rPr>
      <t xml:space="preserve"> מסגרת דיור ומחייה לילדים.ות בגילאי 21-6 אשר (1) לא ניתן לספק את כל צורכיהם.ן במסגרת המשפחתית והקהילתית, (2) זקוקים למעטפת טיפולית חינוכית מחוץ לביתם לצורך התפתחותם.ן התקינה ורווחתם.ן הנפשית ו-(3) ועדת תכנון טיפול והערכה החליטה על הוצאתם.ן לפנימייה, והם.ן בעלי.ות מאפיינים ייחודיים ברמות התפקוד והסיכון שלהם.</t>
    </r>
  </si>
  <si>
    <r>
      <rPr>
        <b/>
        <sz val="11"/>
        <rFont val="Arial"/>
        <family val="2"/>
        <scheme val="minor"/>
      </rPr>
      <t>פנימיית קצה.</t>
    </r>
    <r>
      <rPr>
        <sz val="11"/>
        <rFont val="Arial"/>
        <family val="2"/>
        <scheme val="minor"/>
      </rPr>
      <t xml:space="preserve"> מסגרת דיור ומחייה לילדים.ות בגילאי 21-6 אשר (1) לא ניתן לספק את כל צורכיהם.ן במסגרת המשפחתית והקהילתית, (2) זקוקים למעטפת טיפולית חינוכית מחוץ לביתם לצורך התפתחותם.ן התקינה ורווחתם.ן הנפשית ו-(3) ועדת תכנון טיפול והערכה החליטה על הוצאתם.ן לפנימייה, והם.ן בעלי.ות מאפיינים ייחודיים ברמות התפקוד והסיכון שלהם.</t>
    </r>
  </si>
  <si>
    <t>דירות מעבר ודירות גשר לצעירים.ות</t>
  </si>
  <si>
    <r>
      <rPr>
        <b/>
        <sz val="11"/>
        <color theme="1"/>
        <rFont val="Arial"/>
        <family val="2"/>
        <scheme val="minor"/>
      </rPr>
      <t>דירות מעבר:</t>
    </r>
    <r>
      <rPr>
        <sz val="11"/>
        <color theme="1"/>
        <rFont val="Arial"/>
        <family val="2"/>
        <scheme val="minor"/>
      </rPr>
      <t xml:space="preserve"> מסגרות ארוכות טווח אשר תכליתן לסייע לצעירים וצעירים בעלי יכולת תפקודית ומסוגלות לעבוד או ללמוד, בהתארגנות ובהכנה לקראת המשך חיים עצמאיים בקהילה. השהות בדירה הינה שנה. 
</t>
    </r>
    <r>
      <rPr>
        <b/>
        <sz val="11"/>
        <color theme="1"/>
        <rFont val="Arial"/>
        <family val="2"/>
        <scheme val="minor"/>
      </rPr>
      <t>דירות גשר לעצמאות:</t>
    </r>
    <r>
      <rPr>
        <sz val="11"/>
        <color theme="1"/>
        <rFont val="Arial"/>
        <family val="2"/>
        <scheme val="minor"/>
      </rPr>
      <t xml:space="preserve"> מסגרות ארוכות טווח אשר תכליתן לסייע לצעירים וצעירים בוגרי מסגרות חוץ ביתיות (פנימיות, אומנה, כפיר נוער, משפחתונים) המסוגלים לנהל אורח חיים עצמאי, בהתארגנות ובהכנה לקראת המשך חיים עצמאיים בקהילה, לרבות בשירות צבאי ו/או לאומי-אזרחי, לימודים ועבודה. השהות בדירה הינה לשנה וחצי, כשלמשרתים בשירות צבאי/לאומי, עד שנה וחצי לאחר השירות. </t>
    </r>
  </si>
  <si>
    <t>הבתים הטיפוליים מהווים מענה ייעודי וייחודי עבור גברים הנוהגים באלימות זוגית. בבתים קיים רצף של מסלולי טיפול המותאמים לגברים ברמות סיכון ומסוכנות שונות ובעלי מאפיינים וצרכים מגוונים הכוללים: מסלול טיפול משולב, מסלול הוסטל, מסלול מרכז יום, מסלול מרכז ערב ומסלול בוגרים. הטיפול משלב טיפול קבוצתי ייעודי בתחום האלימות הזוגית, טיפול משלים באמצעים חווייתיים, טיפול במרחב הביתי וטיפול פרטני.</t>
  </si>
  <si>
    <t>גברים הנוהגים באלימות</t>
  </si>
  <si>
    <t>בית טיפולי לגברים הנוהגים באלימות זוגית</t>
  </si>
  <si>
    <t>• מבנה צמוד קרקע עם חצר רחבה מגודרת. 
• על המבנה לכלול 12-16 חדרים: 5-6 חדרי מגורים, 3-4 חדרי שירותים ומקלחות, מטבח, חדר אוכל לכ-25 אנשים, חדר לטיפול קבוצתי, חדר למדריך, משרדים, 3-4 חדרי טיפול, שירותים ומטבחון לצוות.</t>
  </si>
  <si>
    <t>מרכז תעסוקה שיקומי רב-נכותי</t>
  </si>
  <si>
    <t>3 - 12</t>
  </si>
  <si>
    <t>מסגרת חינוכית-טיפולית משלימה לאחר שעות הלימודים לילדים בגילאי 3-12. מטרת המועדוניות לקדם את מצבו הרגשי, התנהגותי, חינוכי וחברתי של הילד ולשפר את הקשר בין הילד להוריו תוך חיזוק התפקוד ההורי. המועדוניות מציעות מגוון פעילויות חברה והעשרה, ספורט, עזרה בשיעורי בית, טיפוח הרגלי למידה, הרגלי סדר וניקיון והרגלי חיים בסיסיים נוספים. כמו כן מוצע טיפול רגשי במידת הצורך, מתקיים קשר עם הורים וקבוצת הורים בנושאי הורות. המועדוניות פועלות לרוב במבנה ציבורי בקבוצות של 15 ילדים, בדרך כלל  בין השעות 13:00 ל-19:00 עם צוות הכולל מדריך, אם בית ועובד סוציאלי. המועדוניות מופעלות באינטנסיביות שונה הן מבחינת היקף מענים חינוכיים וטיפוליים והן מבחינת ימים ושעות הפעלה. המועדוניות האינטנסיביות פועלות ארבעה או חמישה ימים בשבוע מספקות לילדים גם ארוחה חמה.</t>
  </si>
  <si>
    <t>12 - 3</t>
  </si>
  <si>
    <t>1014 (170 מתוכן ביתיות)</t>
  </si>
  <si>
    <t>אוכלוסיה בעוני (2021 - 21%)</t>
  </si>
  <si>
    <t>אוכלוסייה בעוני</t>
  </si>
  <si>
    <t>לעדכן על פ דו"ח הביטוח הלאומי</t>
  </si>
  <si>
    <t>מרכז טיפולי לנפגעי.ות תקיפה מינית (בגירים.ות)</t>
  </si>
  <si>
    <t>השטח המופיע כאן (180 מ"ר) מתייחס למרכז קטן המשרת 12-50 א.נשים. לאור היקף מקבלי.ות השירות יש להחליט האם מוקם מרכז קטן, מרכז בינוני (משרת 50-70 א.נשים בגודל 335 מ"ר) או מרכז גדול (משרת 110-180 בגודל, בגודל 700 מ"ר)</t>
  </si>
  <si>
    <t>100 מ"ר הוא השטח למועדון קטן. השטח למועדון בינוני הוא 150 מ"ר והשטח למועדון גדול הוא 170 מ"ר</t>
  </si>
  <si>
    <t>מרכז אבחון, הכוון, הכשרה ושיקום תעסוקתי לאנשים עם מוגבלות (רב נכותי 18+)</t>
  </si>
  <si>
    <t>קלט חרום לדרי.ות רחוב</t>
  </si>
  <si>
    <t>בית לחיים לדרי.ות רחוב</t>
  </si>
  <si>
    <t>מסגרת פנימייתית ארוכת טווח. אוכלוסיית היעד: גברים ונשים שאינם בעלי אופק שיקומי ברור, הזקוקים לסידור חוץ ביתי ארוך טווח, עם מאפיינים כרוניים ונזקקות לתמיכה ומוגנות בכל תחומי החיים. מדובר במסגרת המותאמת לאוכלוסיית דרי הרחוב שאינם ברי שיקום ושאין ביכולתם לנהל אורח חיים עצמאי. המסגרת  מיועדת להעניק טיפול לטווח ארוך ומאפשרת סיוע והכוונה בכל תחומי החיים, תמיכה וליווי פסיכולוגי, טיפול רפואי ופרא רפואי, הכוונה וסיוע בניהול משק הבית והעשרה ותוכניות פנאי. המסגרת מספקת דיור מוגן במסגרת עוטפת ותומכת באוכלוסייה עד לגיל זקנה. אין הגבלה לעניין תקופת השהות.</t>
  </si>
  <si>
    <t>מסגרת פנימייתית קצרת מועד המיועדת לדרי רחוב, גברים ונשים, בעלי צרכים סיעודיים שסובלים מתחלואה פיזית כפולה וזקוקים לתמיכות רפואיות וסיעודיות, מיצוי זכויות והשמה במסגרת המשך. מדובר בטיפול קצר טווח של 3 חודשים במהלכם שואפים לייצב את מצבו הרפואי של דר הרחוב עד כדי התאמה למסגרות המשך כמו בית לחיים. דרי רחוב אשר מצבם מורכב ובמהלך הטיפול הם מתדרדרים ויכולתם לבצע את הפעולות היומיומיות מתדרדרת מופנים להליך של קבלת קוד סיעודי ממשרד הבריאות.</t>
  </si>
  <si>
    <t>דרי.ות רחוב</t>
  </si>
  <si>
    <t>מענה חרומי הכולל גמילות וייצוב על תחליפי סם. מענה טיפולי-רפואי מידי להצלחת חיים ממוות ברחוב, טיפול וייצוב פיזי ונפשי, אבחון סוציאלי ורפואי מקיף. מיצוי זכויות והתאמת מסגרת המשך. אוכלוסיית היעד: דרי רחוב בני 18 ומעלה, גברים ונשים הגרים ברחוב השרויים בהזנחה גופנים ו/או נפשית, חלקם מכורים לסמים, חסרי עורף משפחתי. תקופת הטיפול עד ששה חודשים (בזמן כתיבת המדריך קיימת מסגרת אחת עם שתי שלוחות).</t>
  </si>
  <si>
    <r>
      <t xml:space="preserve">תוכניות המיועדות לקטינים.ות וצעירים.ות מגיל 13 עד 25 במצבי מצוקה, ניצול וסכנה המנוצלים.ות מינית ו/או הנמצאים.ות על רצף הזנות. התכנית נועדה לצורך ליווי, טיפול וסיוע אישי, להיחלצות ממצבי מצוקה ומעגל הזנות תוך כדי רכישת כלים להתמודדות עם מצבי סיכון, סכנה, הפחתת נזקים ומתן מענה הומניטרי לצרכים בסיסיים, מיצוי זכויות ושילוב בהשכלה ותעסוקה. כל זאת, במטרה לסייע בשילוב מיטבי בחברה. </t>
    </r>
    <r>
      <rPr>
        <b/>
        <sz val="11"/>
        <rFont val="Arial"/>
        <family val="2"/>
        <scheme val="minor"/>
      </rPr>
      <t>השירות כולל גם דירת חירום.</t>
    </r>
    <r>
      <rPr>
        <sz val="11"/>
        <rFont val="Arial"/>
        <family val="2"/>
        <scheme val="minor"/>
      </rPr>
      <t xml:space="preserve"> בחלק מהרשויות התוכנית מיועדת לקטינות וצעירות בלבד.</t>
    </r>
  </si>
  <si>
    <t>מרחבים לטיפול בקטינים.ות ובצעירים.ות על רצף הזנות</t>
  </si>
  <si>
    <r>
      <t xml:space="preserve">מס' מסגרות ארצי רצוי מעוגל </t>
    </r>
    <r>
      <rPr>
        <u/>
        <sz val="11"/>
        <color theme="0"/>
        <rFont val="Arial"/>
        <family val="2"/>
        <scheme val="minor"/>
      </rPr>
      <t>(2022)</t>
    </r>
  </si>
  <si>
    <t>קורבנות ושורדי.ות עבודת וסחר בבני אדם</t>
  </si>
  <si>
    <t>מסגרות ארציות לקורבנות ושורדי.ות הסחר בבני אדם ועבדות</t>
  </si>
  <si>
    <t>מרכז יום לטיפול בקורבנות ושורדי.ות עבדות וסחר בבני אדם</t>
  </si>
  <si>
    <t>גברים (וכל מי שמזהה את עצמו על הרצף הגברי) על רצף הזנות</t>
  </si>
  <si>
    <t>לא כל סוג מסגרת רווחה תתאים לשילוב</t>
  </si>
  <si>
    <t>מיקום בערים גדולות ובישובים חזקים יחסית עם מגוון הזדמנויות, לצורך שילוב במגוון בתי ספר ועם פוטנציאל להשתלבות במקומות תעסוקה</t>
  </si>
  <si>
    <t>הוסטל לצעירים.ות (18-25) במצבי סיכון (שירות מעברים)</t>
  </si>
  <si>
    <t>מרכזי ייעוץ, איתור, טיפול והכוונה (בעיקר) לצעירים בסיכון וחסרי עורף משפחתי מרקע חרדי. מרכזים קהילתיים המספקים מסגרת חברתית, לימודית וקהילתית לבוגרים יוצאים בשאלה, באמצעות פעילות חברתית במהלך השבוע, ארוחות שישי, ואירועי שיא קהילתיים. מרכזי הטיפול והייעוץ מספקים טיפול ואבחון אישי, והפנייה למערך מטפלים פסיכולוגיים בהתנדבות, לסיוע במשברים רגשיים ונפשיים שעולים בעקבות היציאה בשאלה.</t>
  </si>
  <si>
    <t>18-25</t>
  </si>
  <si>
    <t>צעירים.ות לקראת המשך חיים עצמאיים בקהילה</t>
  </si>
  <si>
    <t>דירות מדרגה הנן מסגרות ארוכות טווח שמטרתם הקניית כישורי חיים ומתן כלים לצעירים וצעירות לחיים עצמאיים. דירות מדרגה מיועדות לצעירים וצעירות, בוגרי.ות מסגרות חסות הנוער, חסרי עורף משפחתי, הזקוקים למענה במענה המשכי בתחום הדיור והליווי לחיים עצמאיים. משך השהות בדירה הוא שנה וקיימת אפשרות להארכה עד שנתיים.</t>
  </si>
  <si>
    <t>בוגרי.ות מעונות חסות הנוער</t>
  </si>
  <si>
    <t>דירות מדרגה לבוגרי.ות מעונות חסות הנוער</t>
  </si>
  <si>
    <r>
      <rPr>
        <b/>
        <sz val="11"/>
        <color theme="1"/>
        <rFont val="Arial"/>
        <family val="2"/>
        <scheme val="minor"/>
      </rPr>
      <t xml:space="preserve">מעונות אבחוניים לטיפול במשבר: </t>
    </r>
    <r>
      <rPr>
        <sz val="11"/>
        <color theme="1"/>
        <rFont val="Arial"/>
        <family val="2"/>
        <scheme val="minor"/>
      </rPr>
      <t xml:space="preserve">מעונות לבני נוער בזמן משבר קיצוני, המצריך התערבות קצרת טווח במתודה מותאמת של עבודה סמכותית כופה. חלק ניכר מבני הנוער המופנים למעונות החסות, עוברים הליך של אבחון והתארגנות טרם קליטתם במעונות ארוכי טווח. במעונות קיימים מרחב מגן (נעול) ומרחב קידום. טווח השהות במעונות הללו הוא כשלושה חודשים (2 מעונות בשעת כתיבת המדריך).
</t>
    </r>
    <r>
      <rPr>
        <b/>
        <sz val="11"/>
        <color theme="1"/>
        <rFont val="Arial"/>
        <family val="2"/>
        <scheme val="minor"/>
      </rPr>
      <t>מעונות נעולים:</t>
    </r>
    <r>
      <rPr>
        <sz val="11"/>
        <color theme="1"/>
        <rFont val="Arial"/>
        <family val="2"/>
        <scheme val="minor"/>
      </rPr>
      <t xml:space="preserve"> מעונות אלה מיועדים לבני נוער במצבי סיכון גבוה. מטרתם לסייע לחוסים לבסס קשרי אמון וכן להביא אותם לתפקוד תקין בכל תחומי החיים. במעונות אלה נמצאים שני מרחבים: מרחב מגן ומרחב קידום (6 מעונות בשעת כתיבת המדריך).</t>
    </r>
  </si>
  <si>
    <r>
      <rPr>
        <b/>
        <sz val="11"/>
        <color theme="1"/>
        <rFont val="Arial"/>
        <family val="2"/>
        <scheme val="minor"/>
      </rPr>
      <t xml:space="preserve">פנימייה לנוער בסיכון: </t>
    </r>
    <r>
      <rPr>
        <sz val="11"/>
        <color theme="1"/>
        <rFont val="Arial"/>
        <family val="2"/>
        <scheme val="minor"/>
      </rPr>
      <t xml:space="preserve">מעונות אלה מיועדים לבני נוער במצבי סיכון בינוני. מטרת המסגרות לספק לבני הנוער מערך מובנה ומוגדר של משימות ואתגרים, שבהם עליהם לעמוד תחת הכוונה ופיקוח של צוות מקצועי ומיומן בכדי לפתח בהם את תחושת מסוגלות ולשנות את הדימוי העצמי שלהם. הטיפול הניתן במסגרות הינו כוללני ומקיף (כולל מרחב חינוכי, טיפולי). משך השהות במעונות אלה הינו ארוך טווח, שנה וחצי ומעלה. (אלה הן מרבית הפנימיות).
</t>
    </r>
    <r>
      <rPr>
        <b/>
        <sz val="11"/>
        <color theme="1"/>
        <rFont val="Arial"/>
        <family val="2"/>
        <scheme val="minor"/>
      </rPr>
      <t xml:space="preserve">קהילה טיפולית לבני נוער על רצף ההתמכרויות: </t>
    </r>
    <r>
      <rPr>
        <sz val="11"/>
        <color theme="1"/>
        <rFont val="Arial"/>
        <family val="2"/>
        <scheme val="minor"/>
      </rPr>
      <t>מרחב פנימייתי המיועד לבני נוער הסובלים מבעיית התמכרות לחומרים משני תודעה. קהילת הנוער מטפלת בנפגעי סמים ואלכוהול ע"פ תכנית שלבים ולצדה תכנית אישית המותאמת לכל נער ונערה. מטרת הטיפול לפתח דפוסי התנהגות ותפקוד נורמטיבי לצד הפסקת הרגלי השימוש בחומרים ממכרים. הטיפול בקהילה נמשך כשנה וחצי.</t>
    </r>
  </si>
  <si>
    <r>
      <rPr>
        <b/>
        <sz val="11"/>
        <rFont val="Arial"/>
        <family val="2"/>
        <scheme val="minor"/>
      </rPr>
      <t>חלופות מעצר:</t>
    </r>
    <r>
      <rPr>
        <sz val="11"/>
        <rFont val="Arial"/>
        <family val="2"/>
        <scheme val="minor"/>
      </rPr>
      <t xml:space="preserve"> מיועדות לבני נוער בסיכון בינוני אשר נעצרו בחשד לביצוע עברות וזקוקים לחלופת מעצר. חלופות אלה הנן מסגרות כוללניות, שאינן נעולות. משך שהות בחלופה הינו שלושה חודשים. מטרת החלופה הינה לשמש חלופה למעצר ולהחליט על תכנית טיפול והשמה. (2 נכון לכתיבת המדריך).
</t>
    </r>
    <r>
      <rPr>
        <b/>
        <sz val="11"/>
        <rFont val="Arial"/>
        <family val="2"/>
        <scheme val="minor"/>
      </rPr>
      <t xml:space="preserve">הוסטל שילובי: </t>
    </r>
    <r>
      <rPr>
        <sz val="11"/>
        <rFont val="Arial"/>
        <family val="2"/>
        <scheme val="minor"/>
      </rPr>
      <t xml:space="preserve">מיועד לבני נוער המאופיינים ברמה גבוהה יחסית של תפקוד ורמת ההתנהגויות האנטי-סוציאליות וההתנהגויות המסכנות ברמה נמוכה ביותר. בני נוער אלה משולבים בבתי ספר בקהילה, במרחבי פעילות פנאי, בתעסוקה ובהתנדבות בקהילה. משך השהות יכול להיות זמן ארוך, עד שבני הנוער ירכשו את המיומנויות, יכולות הבחירה ואורח ההתנהלות וההתנהגות הנדרשים מאזרחים מתפקדים ותורמים לסביבתם. (9-11 נכון לכתיבת המדריך).
</t>
    </r>
    <r>
      <rPr>
        <b/>
        <sz val="11"/>
        <rFont val="Arial"/>
        <family val="2"/>
        <scheme val="minor"/>
      </rPr>
      <t>הוסטל כוללני :</t>
    </r>
    <r>
      <rPr>
        <sz val="11"/>
        <rFont val="Arial"/>
        <family val="2"/>
        <scheme val="minor"/>
      </rPr>
      <t xml:space="preserve"> מיועד לבני נוער המאופיינים ברמה בינונית יחסית של תפקוד ורמת ההתנהגויות האנטי-סוציאליות וההתנהגויות המסכנות ברמה בינונית. ההוסטל מיועד לבני נוער עם יכולות לשהות במרחב פתוח ולהישען על מענים בקהילה. ההוסטל שזור בקהילה שבה נמצא המעון, אך בשונה מהוסטל שילובי, המרחב הלימודי נמצא בתוך ההוסטל. משך הטיפול בהוסטל נע בטווח של שנה וחצי ומעלה. (7-9 נכון לכתיבת המדריך).</t>
    </r>
  </si>
  <si>
    <r>
      <t xml:space="preserve">הוסטלים הנן מסגרות ארוכות טווח המיועדת לצרכי התארגנות ושיקום בסביבה מוגנת, תומכת וטיפולית. ההוסטל מספק קורת גג, טיפול, פעילויות פנאי, הכוון ללימודים ו/או תעסוקה, ולצד זה מסייע לצעיר/ה בכל תחומי החיים כשלב הכנה לעצמאות ולחיים נורמטיביים בקהילה. ההוסטל מיועד לצעירים וצעירות בגילאי 18 - 25 הזקוקים להתארגנות ושיקום. משך השהות בהוסטל 8-18 חודשים. </t>
    </r>
    <r>
      <rPr>
        <u/>
        <sz val="11"/>
        <color rgb="FF272727"/>
        <rFont val="Arial"/>
        <family val="2"/>
        <scheme val="minor"/>
      </rPr>
      <t xml:space="preserve">אוכלוסיית יעד של מסגרות קיימות: </t>
    </r>
    <r>
      <rPr>
        <sz val="11"/>
        <color rgb="FF272727"/>
        <rFont val="Arial"/>
        <family val="2"/>
        <scheme val="minor"/>
      </rPr>
      <t xml:space="preserve">צעירות על רצף הדתיות (לא חרדי) | צעירות חרדיות | צעירים | צעירות (כמחצית מהמסגרות) | </t>
    </r>
    <r>
      <rPr>
        <b/>
        <sz val="11"/>
        <rFont val="Arial"/>
        <family val="2"/>
        <scheme val="minor"/>
      </rPr>
      <t>נוער חברה ערבית</t>
    </r>
    <r>
      <rPr>
        <sz val="11"/>
        <rFont val="Arial"/>
        <family val="2"/>
        <scheme val="minor"/>
      </rPr>
      <t xml:space="preserve"> </t>
    </r>
    <r>
      <rPr>
        <sz val="11"/>
        <color rgb="FF272727"/>
        <rFont val="Arial"/>
        <family val="2"/>
        <scheme val="minor"/>
      </rPr>
      <t>| צעירות חברה ערבית | להט"ב</t>
    </r>
  </si>
  <si>
    <t>מרכז טיפולי לנערים בסיכון - מט"ל</t>
  </si>
  <si>
    <t>טיפול פסיכו-סוציאלי בנפגעי.ות התמכרויות. הטיפול במרכז יום ניתן לתקופה של עד 12 חודשים, במהלכם ישתתף המטופל בשלל פעילויות קבוצתיות, סדנאות וחוגים אשר יסייעו לו ברכישת מיומנויות. מרכזי היום פועלים 5 ימים בשבוע בשעות 8:00 עד 15:00. לטיפול הניתן במרכז היום מספר מטרות: הענקת מסגרת תומכת ויציבה לנפגעי התמכרויות בתקופה שלאחר הגמילה או לאחר שהות וטיפול במסגרת חוץ ביתית; סיוע בבניית דרכי תקשורת בין-אישית, שינוי דפוסי חשיבה והתנהגות ופיתוח כישורי חיים; הקניית מיומנויות בתחום החברתי, המשפחתי, ההתנהגותי, הלימודי והתעסוקתי.</t>
  </si>
  <si>
    <t>מרכז יום לנפגעי.ות התמכרויות - נוער</t>
  </si>
  <si>
    <t>מוקד טיפול ראשוני אבחוני (מטר"א)</t>
  </si>
  <si>
    <t>מרכז יום/ערב לנפגעי.ות התמכרויות - בוגרים.ות</t>
  </si>
  <si>
    <t>טיפול פסיכו-סוציאלי בנפגעי.ות התמכרויות. הטיפול במרכז יום ניתן לתקופה של 6 עד 12 חודשים, במהלכם ישתתף המטופל בשלל פעילויות קבוצתיות, סדנאות וחוגים אשר יסייעו לו ברכישת מיומנויות. מרכזי היום פועלים 5 ימים בשבוע בשעות 8:00 עד 15:00 או 15:00 עד 20:00. לטיפול הניתן במרכז היום מספר מטרות: הענקת מסגרת תומכת ויציבה לנפגעי התמכרויות בתקופה שלאחר הגמילה או לאחר שהות וטיפול במסגרת חוץ ביתית; סיוע בבניית דרכי תקשורת בין-אישית, שינוי דפוסי חשיבה והתנהגות ופיתוח כישורי חיים; רכישת הרגלי עבודה לקראת השתלבות בעולם התעסוקה.</t>
  </si>
  <si>
    <r>
      <t xml:space="preserve">דירות ההמשך הינן צמודות קהילה טיפולית ומטרתן, להוות מענה לבוגרות ובוגרי הקהילות בני 18 ומעלה הזקוקים להמשך טיפול משלים לתהליך השיקום המאפשר התנסות בחיי יומיום במעטפת חלקית ומעבר הדרגתי לאורח חיים אחראי ויצרני. במהלך השהות בדירות מקבל/ת הדייר/ת טיפול פרטני וקבוצתי וליווי שיקומי תעסוקתי. משך השהות בדירת ההמשך הוא 3-6 חודשים. </t>
    </r>
    <r>
      <rPr>
        <u/>
        <sz val="11"/>
        <color rgb="FF000000"/>
        <rFont val="Arial"/>
        <family val="2"/>
        <scheme val="minor"/>
      </rPr>
      <t>אוכלוסיית יעד של מסגרות קיימות:</t>
    </r>
    <r>
      <rPr>
        <sz val="11"/>
        <color rgb="FF000000"/>
        <rFont val="Arial"/>
        <family val="2"/>
        <scheme val="minor"/>
      </rPr>
      <t xml:space="preserve"> גברים (6) | נשים (3) | גברים צעירים | תחלואה כפולה | גברים/מגזר ערבי.</t>
    </r>
  </si>
  <si>
    <t>אוכלוסיה החייה בעוני (21% על פי דוח העוני של הביוח הלאומי)</t>
  </si>
  <si>
    <t/>
  </si>
  <si>
    <t>• 6 חדרי שינה
• חדר שינה לתורנית לילה
• חדר קריאה והקשבה למוזיקה
• חדר לפעילות קבוצתית
• פינת כושר
• חדר אומנות
• חדר מנהל
• חדר בטוח
• סלון
• מטבח וחדר אוכל
• חדרי טיפולים
• חצר/גינה</t>
  </si>
  <si>
    <t xml:space="preserve">סה"כ מסגרות נדרשות אוכלוסיית ביניים </t>
  </si>
  <si>
    <r>
      <t>גליון ריכוז נתונים פרוגרמת מסגרות לשירותי רווחה</t>
    </r>
    <r>
      <rPr>
        <b/>
        <sz val="16"/>
        <color rgb="FFFF0000"/>
        <rFont val="Arial"/>
        <family val="2"/>
        <scheme val="minor"/>
      </rPr>
      <t xml:space="preserve"> בתא השטח</t>
    </r>
  </si>
  <si>
    <t>מקלט לנשים נפגעות אלימות וילדיהן</t>
  </si>
  <si>
    <t>דירות המשך לבוגרי.ות קהילה טיפולית לנפגעי.ות התמכרויות</t>
  </si>
  <si>
    <t>פנימיות חסות הנוער</t>
  </si>
  <si>
    <t>מעונות חסות הנוער</t>
  </si>
  <si>
    <t>הוסטלים חסות נוער</t>
  </si>
  <si>
    <t>הלנת חירום לצעירים.ות (18-25) בסיכון (שירות מעברים)</t>
  </si>
  <si>
    <t>מקלט חירום לנערות וצעירות בגילאי 13-25 במצבי ניתוק ובסכנה (שירות מעברים)</t>
  </si>
  <si>
    <t>מסגרת מעברים לדרי.ות רחוב המתמודדים עם מחלות פיזיות מורכבות</t>
  </si>
  <si>
    <t>חישוב אוכ' ביחס למצב קיים</t>
  </si>
  <si>
    <t>לאוכלוסיית ביניים</t>
  </si>
  <si>
    <t>תכנון קדימה</t>
  </si>
  <si>
    <t>מגרש יעודי (בדונם)</t>
  </si>
  <si>
    <t>מגרש יעודי (בדונם) קיים</t>
  </si>
  <si>
    <t>מגרש יעודי (דונם)</t>
  </si>
  <si>
    <t>תכנון עתידי</t>
  </si>
  <si>
    <r>
      <t xml:space="preserve">אוכלוסיית </t>
    </r>
    <r>
      <rPr>
        <b/>
        <u/>
        <sz val="11"/>
        <color theme="0"/>
        <rFont val="Arial"/>
        <family val="2"/>
        <scheme val="minor"/>
      </rPr>
      <t>ביניים</t>
    </r>
    <r>
      <rPr>
        <b/>
        <sz val="11"/>
        <color theme="0"/>
        <rFont val="Arial"/>
        <family val="2"/>
        <scheme val="minor"/>
      </rPr>
      <t xml:space="preserve"> (על פי אבני דרך תכנוניות)</t>
    </r>
  </si>
  <si>
    <r>
      <t xml:space="preserve">מרכז מעברים - פיתוח קהילתי תעסוקתי כלכלי </t>
    </r>
    <r>
      <rPr>
        <b/>
        <sz val="11"/>
        <color theme="1"/>
        <rFont val="Arial"/>
        <family val="2"/>
        <scheme val="minor"/>
      </rPr>
      <t>במוא"ז פריפריאלית בלבד</t>
    </r>
  </si>
  <si>
    <r>
      <rPr>
        <b/>
        <sz val="16"/>
        <color theme="1"/>
        <rFont val="Arial"/>
        <family val="2"/>
        <scheme val="minor"/>
      </rPr>
      <t>אוכלוסיית</t>
    </r>
    <r>
      <rPr>
        <b/>
        <sz val="16"/>
        <color theme="0"/>
        <rFont val="Arial"/>
        <family val="2"/>
        <scheme val="minor"/>
      </rPr>
      <t xml:space="preserve"> </t>
    </r>
    <r>
      <rPr>
        <b/>
        <sz val="16"/>
        <color rgb="FFFF0000"/>
        <rFont val="Arial"/>
        <family val="2"/>
        <scheme val="minor"/>
      </rPr>
      <t>אשדוד</t>
    </r>
    <r>
      <rPr>
        <b/>
        <sz val="16"/>
        <color theme="1"/>
        <rFont val="Arial"/>
        <family val="2"/>
        <scheme val="minor"/>
      </rPr>
      <t xml:space="preserve"> לפי מין וגיל, סוף</t>
    </r>
    <r>
      <rPr>
        <b/>
        <sz val="16"/>
        <color theme="0"/>
        <rFont val="Arial"/>
        <family val="2"/>
        <scheme val="minor"/>
      </rPr>
      <t xml:space="preserve"> </t>
    </r>
    <r>
      <rPr>
        <b/>
        <sz val="16"/>
        <color rgb="FFFF0000"/>
        <rFont val="Arial"/>
        <family val="2"/>
        <scheme val="minor"/>
      </rPr>
      <t>12.2022</t>
    </r>
  </si>
  <si>
    <t>לאתר נתון מהמש"ח או מהלמ"ס</t>
  </si>
  <si>
    <t>אוכ' 12.22:</t>
  </si>
  <si>
    <r>
      <t xml:space="preserve">ספי כניסה | אוכלוסיה </t>
    </r>
    <r>
      <rPr>
        <b/>
        <u/>
        <sz val="11"/>
        <color theme="0"/>
        <rFont val="Arial"/>
        <family val="2"/>
        <scheme val="minor"/>
      </rPr>
      <t>כלל ארצית</t>
    </r>
    <r>
      <rPr>
        <b/>
        <sz val="11"/>
        <color theme="0"/>
        <rFont val="Arial"/>
        <family val="2"/>
        <scheme val="minor"/>
      </rPr>
      <t xml:space="preserve"> | </t>
    </r>
    <r>
      <rPr>
        <b/>
        <u/>
        <sz val="11"/>
        <color theme="0"/>
        <rFont val="Arial"/>
        <family val="2"/>
        <scheme val="minor"/>
      </rPr>
      <t>12.2022</t>
    </r>
    <r>
      <rPr>
        <b/>
        <sz val="11"/>
        <color theme="0"/>
        <rFont val="Arial"/>
        <family val="2"/>
        <scheme val="minor"/>
      </rPr>
      <t xml:space="preserve"> | גליון 3</t>
    </r>
  </si>
  <si>
    <r>
      <t xml:space="preserve"> ספי כניסה | אוכ' </t>
    </r>
    <r>
      <rPr>
        <b/>
        <u/>
        <sz val="11"/>
        <color theme="0"/>
        <rFont val="Arial"/>
        <family val="2"/>
        <scheme val="minor"/>
      </rPr>
      <t>תא השטח</t>
    </r>
    <r>
      <rPr>
        <b/>
        <sz val="11"/>
        <color theme="0"/>
        <rFont val="Arial"/>
        <family val="2"/>
        <scheme val="minor"/>
      </rPr>
      <t xml:space="preserve"> | </t>
    </r>
    <r>
      <rPr>
        <b/>
        <u/>
        <sz val="11"/>
        <color theme="0"/>
        <rFont val="Arial"/>
        <family val="2"/>
        <scheme val="minor"/>
      </rPr>
      <t>12.22</t>
    </r>
    <r>
      <rPr>
        <b/>
        <sz val="11"/>
        <color theme="0"/>
        <rFont val="Arial"/>
        <family val="2"/>
        <scheme val="minor"/>
      </rPr>
      <t xml:space="preserve"> | גליון 2</t>
    </r>
  </si>
  <si>
    <r>
      <t xml:space="preserve">ייעד אוכלוסייה </t>
    </r>
    <r>
      <rPr>
        <b/>
        <u/>
        <sz val="11"/>
        <color theme="0"/>
        <rFont val="Arial"/>
        <family val="2"/>
        <scheme val="minor"/>
      </rPr>
      <t>מקסימלי</t>
    </r>
    <r>
      <rPr>
        <b/>
        <sz val="11"/>
        <color theme="0"/>
        <rFont val="Arial"/>
        <family val="2"/>
        <scheme val="minor"/>
      </rPr>
      <t xml:space="preserve"> לתא השטח עפ"י תכנון</t>
    </r>
  </si>
  <si>
    <t>מרכז משאבי קהילה 
לשימת לב!! מדובר בשירות חדש המוצע במסגרת המדריך. לא קיים בשטח ולא מוכר במחלקות הרווחה</t>
  </si>
  <si>
    <r>
      <t xml:space="preserve">המחשה: להלן מחשבון בהתבסס על נתוני שדרות נתוני </t>
    </r>
    <r>
      <rPr>
        <b/>
        <sz val="11"/>
        <color theme="1"/>
        <rFont val="Arial"/>
        <family val="2"/>
        <scheme val="minor"/>
      </rPr>
      <t>אשדוד</t>
    </r>
    <r>
      <rPr>
        <sz val="11"/>
        <color theme="1"/>
        <rFont val="Arial"/>
        <family val="2"/>
        <scheme val="minor"/>
      </rPr>
      <t xml:space="preserve"> המבוססים על נתוני 2022</t>
    </r>
  </si>
  <si>
    <r>
      <rPr>
        <b/>
        <sz val="12"/>
        <color theme="1"/>
        <rFont val="Arial"/>
        <family val="2"/>
        <scheme val="minor"/>
      </rPr>
      <t xml:space="preserve">מצב קיים </t>
    </r>
    <r>
      <rPr>
        <b/>
        <sz val="12"/>
        <color rgb="FFFF0000"/>
        <rFont val="Arial"/>
        <family val="2"/>
        <scheme val="minor"/>
      </rPr>
      <t>12.2022</t>
    </r>
    <r>
      <rPr>
        <b/>
        <sz val="12"/>
        <color theme="1"/>
        <rFont val="Arial"/>
        <family val="2"/>
        <scheme val="minor"/>
      </rPr>
      <t>:</t>
    </r>
  </si>
  <si>
    <t>יעד אוכ' מקסימלי:</t>
  </si>
  <si>
    <t>מסגרות נוספות לתכנון ע"פי מש"ח</t>
  </si>
  <si>
    <r>
      <t xml:space="preserve">ברובריקת נתוני המסגרות רשום כרגע </t>
    </r>
    <r>
      <rPr>
        <b/>
        <sz val="12"/>
        <color rgb="FFFF0000"/>
        <rFont val="Arial"/>
        <family val="2"/>
        <scheme val="minor"/>
      </rPr>
      <t>11.2023</t>
    </r>
    <r>
      <rPr>
        <b/>
        <sz val="12"/>
        <color theme="1"/>
        <rFont val="Arial"/>
        <family val="2"/>
        <scheme val="minor"/>
      </rPr>
      <t xml:space="preserve"> (יש לעדכן את נתוני החודש והשנה בהתאם למועד העבודה)</t>
    </r>
  </si>
  <si>
    <t>לוודא מרפסת/שטח חוץ/מרפסת חוץ</t>
  </si>
  <si>
    <t xml:space="preserve">מרכז שכונתי הכולל את השירותים: מוקד שכונתי קהילתי, מרכזי גישור ודיאלוג בקהילה, מרכז שי"ל, מרכז למתנדב. במידה והרשות מאינה מעוניינת בשינוי ובוחרת להמשיך במודל המבוזר (מצב קיים), הקצאת המענים תהיה בהתאם למחשבון (דוגמה – אם נדרשים 6.3 מרכזי משאבי קהילה, יומר ל-6.3 מענים נפרדים, כלומר בית למתנדב, שי"ל, מרכז גישור וכו').  </t>
  </si>
  <si>
    <t>שירות שמטרתו הנגשת סיוע ליחידים ולמשפחות החיים בעוני ובהדרה, כך שכל אחד, בהתאם לצרכיו וליכולותיו, יוכל לשפר את איכות חייו. 
נתוני אוכלוסייה החיה בעוני יילקחו מהרשות המקומית. אם לרשות אין נתון יש לקחת הנתונים מהלמ""ס, מקובץ: "אפיון יחידות גאוגרפיות וסיווגן לפי הרמה החברתית-כלכלית של האוכלוסייה 2021 – אזורים סטטיסטיים בתוך עיריות ומועצות מקומיות, לפי סדר אלף-ביתי של שמות היישובים, ובתוך כל יישוב - לפי סדר עולה של המדד החברתי-כלכלי 2021". 
https://www.cbs.gov.il/he/mediarelease/Pages/2024/אפיון-יחידות-גאוגרפיות-וסיווגן-לפי-הרמה-החברתית-כלכלית-של-האוכלוסייה-בשנת-2021.aspx
יש לסכום את האוכלוסייה בכל האזורים הסטטיסטיים בעשירונים 1 ו-2. נתון זה הוא מקורב, אך מספק קנה מידה מספק.
יחד עם זאת, לאור היקף המשפחות המוכרות ברווחה (וקריטריונים נוספים) מרכזי עוצמה יכולים לשרת גם אוכלוסייה בעשירונים 3-5 (ובמקרים מיוחדים בעשירונים 6-7). יש לדבר על כך עם המש"ח.</t>
  </si>
  <si>
    <t>סה"כ מסגרות (U + Y)</t>
  </si>
  <si>
    <r>
      <t xml:space="preserve">פער בין סך הכל </t>
    </r>
    <r>
      <rPr>
        <b/>
        <u/>
        <sz val="11"/>
        <color theme="0"/>
        <rFont val="Arial"/>
        <family val="2"/>
        <scheme val="minor"/>
      </rPr>
      <t>מצב קיים</t>
    </r>
    <r>
      <rPr>
        <sz val="11"/>
        <color theme="0"/>
        <rFont val="Arial"/>
        <family val="2"/>
        <scheme val="minor"/>
      </rPr>
      <t xml:space="preserve"> (בפועל ומתוכנן) לנדרש (U-AB)</t>
    </r>
  </si>
  <si>
    <r>
      <t xml:space="preserve">פער בין סך הכל </t>
    </r>
    <r>
      <rPr>
        <b/>
        <u/>
        <sz val="11"/>
        <color theme="0"/>
        <rFont val="Arial"/>
        <family val="2"/>
        <scheme val="minor"/>
      </rPr>
      <t>מצב קיים</t>
    </r>
    <r>
      <rPr>
        <sz val="11"/>
        <color theme="0"/>
        <rFont val="Arial"/>
        <family val="2"/>
        <scheme val="minor"/>
      </rPr>
      <t xml:space="preserve"> (בפועל ומתוכנן) לנדרש (U-W)</t>
    </r>
  </si>
  <si>
    <r>
      <t xml:space="preserve">פער בין סך הכל </t>
    </r>
    <r>
      <rPr>
        <b/>
        <u/>
        <sz val="11"/>
        <color theme="0"/>
        <rFont val="Arial"/>
        <family val="2"/>
        <scheme val="minor"/>
      </rPr>
      <t>מצב ביניים</t>
    </r>
    <r>
      <rPr>
        <sz val="11"/>
        <color theme="0"/>
        <rFont val="Arial"/>
        <family val="2"/>
        <scheme val="minor"/>
      </rPr>
      <t xml:space="preserve"> (בפועל ומתוכנן) לנדרש (Z-AB)</t>
    </r>
  </si>
  <si>
    <t>לבחור עמודת התייחסות</t>
  </si>
  <si>
    <t>NA</t>
  </si>
  <si>
    <t>30,000 (נתון אבסולוטי שלא נגזר מנוסחה)</t>
  </si>
  <si>
    <r>
      <rPr>
        <b/>
        <sz val="11"/>
        <color rgb="FF272727"/>
        <rFont val="Arial"/>
        <family val="2"/>
        <scheme val="minor"/>
      </rPr>
      <t>הוסטל</t>
    </r>
    <r>
      <rPr>
        <sz val="11"/>
        <color rgb="FF272727"/>
        <rFont val="Arial"/>
        <family val="2"/>
        <scheme val="minor"/>
      </rPr>
      <t xml:space="preserve"> – הוסטל לגברים (וכל מי שמזהה את עצמו על הרצף הגביר, כולל טרנסים) על רצף הזנות הנותן מענה חוץ ביתי ארוך טווח הכולל השתלבות בתכנית טיפול אינטנסיבית. מיועד לצרכי התארגנות ושיקום בסביבה מוגנת, תומכת וטיפולית. ההוסטל מספק קורת גג, טיפול, פעילויות פנאי, הכוון ללימודים ו/או תעסוקה ומיצוי זכויות. ההוסטל מיועד לגברים המבקשים טיפול ארוך טווח ולאחר שעברו תהליך של ניקיון מסמים ואינם נמצאות בזנות פעילה. משך השהות בהוסטל 12-18 חודשים.
</t>
    </r>
    <r>
      <rPr>
        <b/>
        <sz val="11"/>
        <color rgb="FF272727"/>
        <rFont val="Arial"/>
        <family val="2"/>
        <scheme val="minor"/>
      </rPr>
      <t>מרכז יום</t>
    </r>
    <r>
      <rPr>
        <sz val="11"/>
        <color rgb="FF272727"/>
        <rFont val="Arial"/>
        <family val="2"/>
        <scheme val="minor"/>
      </rPr>
      <t xml:space="preserve"> –  נותן מענה יומי הכולל קבוצות טיפול, סדנאות תעסוקה, סיוע במיצוי זכויות. כיום שתי התוכניות פועלות על ידי אותו מפעיל במיקומים שונים.</t>
    </r>
  </si>
  <si>
    <r>
      <t xml:space="preserve">מחשבון תכנון שירותי רווחה </t>
    </r>
    <r>
      <rPr>
        <b/>
        <sz val="16"/>
        <color rgb="FFFF0000"/>
        <rFont val="Arial"/>
        <family val="2"/>
        <scheme val="minor"/>
      </rPr>
      <t>לתא השטח</t>
    </r>
    <r>
      <rPr>
        <b/>
        <sz val="16"/>
        <color theme="1"/>
        <rFont val="Arial"/>
        <family val="2"/>
        <scheme val="minor"/>
      </rPr>
      <t xml:space="preserve"> - רשות מקומית (עירייה, מועצה מקומית או מועצה אזורית) /  נפה / מחוז / ארצי</t>
    </r>
    <r>
      <rPr>
        <sz val="16"/>
        <color rgb="FFFF0000"/>
        <rFont val="Arial"/>
        <family val="2"/>
        <scheme val="minor"/>
      </rPr>
      <t xml:space="preserve"> </t>
    </r>
    <r>
      <rPr>
        <b/>
        <sz val="16"/>
        <color rgb="FFFF0000"/>
        <rFont val="Arial"/>
        <family val="2"/>
        <scheme val="minor"/>
      </rPr>
      <t>(27.01.25)</t>
    </r>
  </si>
  <si>
    <t>קובץ הרשויות נתוני סוף 2022</t>
  </si>
  <si>
    <t>סה"כ מסגרות נדרשות לשנת היעד (ביחס לאוכ' ביניים)</t>
  </si>
  <si>
    <t>סה"כ מסגרות נדרשות לשנת היעד (ביחס למצב הקיים)</t>
  </si>
  <si>
    <r>
      <t xml:space="preserve">הנתונים מתבססים על סוף נתוני אוכלוסייה 12.2022 ונתוני מסגרות 11.2023 </t>
    </r>
    <r>
      <rPr>
        <b/>
        <sz val="11"/>
        <color rgb="FFFF0000"/>
        <rFont val="Arial"/>
        <family val="2"/>
        <scheme val="minor"/>
      </rPr>
      <t>(להזין נתוני שנים רלבנטיות בהתאם למועד העבודה)</t>
    </r>
  </si>
  <si>
    <r>
      <t>מסגרות נוספות לתכנון ל</t>
    </r>
    <r>
      <rPr>
        <b/>
        <u/>
        <sz val="11"/>
        <color theme="0"/>
        <rFont val="Arial"/>
        <family val="2"/>
        <scheme val="minor"/>
      </rPr>
      <t>אוכ' ביניים</t>
    </r>
    <r>
      <rPr>
        <sz val="11"/>
        <color theme="0"/>
        <rFont val="Arial"/>
        <family val="2"/>
        <scheme val="minor"/>
      </rPr>
      <t xml:space="preserve"> ע"פי מש"ח</t>
    </r>
  </si>
  <si>
    <r>
      <t>מסגרות נוספות לתכנון ל</t>
    </r>
    <r>
      <rPr>
        <b/>
        <u/>
        <sz val="11"/>
        <color theme="0"/>
        <rFont val="Arial"/>
        <family val="2"/>
        <scheme val="minor"/>
      </rPr>
      <t>ייעד אוכ</t>
    </r>
    <r>
      <rPr>
        <sz val="11"/>
        <color theme="0"/>
        <rFont val="Arial"/>
        <family val="2"/>
        <scheme val="minor"/>
      </rPr>
      <t>' ע"פי מש"ח</t>
    </r>
  </si>
  <si>
    <r>
      <rPr>
        <b/>
        <u/>
        <sz val="11"/>
        <color theme="0"/>
        <rFont val="Arial"/>
        <family val="2"/>
        <scheme val="minor"/>
      </rPr>
      <t>סה"כ מסגרות</t>
    </r>
    <r>
      <rPr>
        <sz val="11"/>
        <color theme="0"/>
        <rFont val="Arial"/>
        <family val="2"/>
        <scheme val="minor"/>
      </rPr>
      <t xml:space="preserve"> (Z+AE): לשימוש במידה והתכנון מתבצע אל מול </t>
    </r>
    <r>
      <rPr>
        <b/>
        <u/>
        <sz val="11"/>
        <color theme="0"/>
        <rFont val="Arial"/>
        <family val="2"/>
        <scheme val="minor"/>
      </rPr>
      <t>אוכ' ביניים</t>
    </r>
    <r>
      <rPr>
        <sz val="11"/>
        <color theme="0"/>
        <rFont val="Arial"/>
        <family val="2"/>
        <scheme val="minor"/>
      </rPr>
      <t xml:space="preserve"> (AD)</t>
    </r>
  </si>
  <si>
    <r>
      <rPr>
        <u/>
        <sz val="11"/>
        <color theme="0"/>
        <rFont val="Arial"/>
        <family val="2"/>
        <scheme val="minor"/>
      </rPr>
      <t>סה"כ מסגרות</t>
    </r>
    <r>
      <rPr>
        <sz val="11"/>
        <color theme="0"/>
        <rFont val="Arial"/>
        <family val="2"/>
        <scheme val="minor"/>
      </rPr>
      <t xml:space="preserve"> (U+AE): לשימוש במידה והתכנון מתבצע אל מול </t>
    </r>
    <r>
      <rPr>
        <b/>
        <u/>
        <sz val="11"/>
        <color theme="0"/>
        <rFont val="Arial"/>
        <family val="2"/>
        <scheme val="minor"/>
      </rPr>
      <t>מצב קיים</t>
    </r>
    <r>
      <rPr>
        <sz val="11"/>
        <color theme="0"/>
        <rFont val="Arial"/>
        <family val="2"/>
        <scheme val="minor"/>
      </rPr>
      <t xml:space="preserve"> (AC)</t>
    </r>
  </si>
  <si>
    <t>הוסטל לנפגעות תקיפה מינית- משרת עד 12 נשים.</t>
  </si>
  <si>
    <t>דירות בקהילה לאנשים בשתי רמות תמיכה נדרשות : רמות נמוכות ובינוניות ורמות תמיכה גבוהות</t>
  </si>
  <si>
    <t>מדובר בטווח משתנה בין 95 מ"ר לרמות תפקוד גבוהות עד בינוניות  ל-110 מ"ר לרמות תפקוד נמוכות. נדרשת בנוסף חצר של כ-20 מ"ר</t>
  </si>
  <si>
    <t>בית קבוצתי ( הוסטל לשעבר)- 7 עד 12 דיירים</t>
  </si>
  <si>
    <r>
      <t>דירה בבתים משותפים לאנשים עם מוגבלות -</t>
    </r>
    <r>
      <rPr>
        <sz val="11"/>
        <color rgb="FFFF0000"/>
        <rFont val="Arial"/>
        <family val="2"/>
        <scheme val="minor"/>
      </rPr>
      <t>עד 6 דיירים</t>
    </r>
  </si>
  <si>
    <t>0אוכ' לא שקטות לשעבר)</t>
  </si>
  <si>
    <r>
      <rPr>
        <sz val="11"/>
        <color rgb="FFFF0000"/>
        <rFont val="Arial"/>
        <family val="2"/>
        <scheme val="minor"/>
      </rPr>
      <t>דיור מעוני (מעון) כוללני - לאוכלוסיות מורכבות (לשעבר אוכ' לא שקטה)</t>
    </r>
    <r>
      <rPr>
        <sz val="11"/>
        <rFont val="Arial"/>
        <family val="2"/>
        <scheme val="minor"/>
      </rPr>
      <t xml:space="preserve">
לשימת לב!! מדובר בשירות חדש המוצע במסגרת המדריך. לא קיים בשטח ולא מוכר במחלקות הרווחה- </t>
    </r>
    <r>
      <rPr>
        <sz val="11"/>
        <color rgb="FFFF0000"/>
        <rFont val="Arial"/>
        <family val="2"/>
        <scheme val="minor"/>
      </rPr>
      <t>בתכנון "מכרז דגל" נכון לשנת 25'</t>
    </r>
  </si>
  <si>
    <r>
      <t xml:space="preserve">אנשים עם מוגבלות שזקוקים לרמות גבוהות של תמיכות ו/או מוגנות: אנשים עם התנהגות מאתגרת ו/או מסכנת </t>
    </r>
    <r>
      <rPr>
        <sz val="11"/>
        <color rgb="FFFF0000"/>
        <rFont val="Arial"/>
        <family val="2"/>
        <scheme val="minor"/>
      </rPr>
      <t xml:space="preserve">או אנשים עם צרכים רפואיים מורכבים או קשישים להם ירידה תפקודית. </t>
    </r>
    <r>
      <rPr>
        <sz val="11"/>
        <rFont val="Arial"/>
        <family val="2"/>
        <scheme val="minor"/>
      </rPr>
      <t xml:space="preserve">
</t>
    </r>
    <r>
      <rPr>
        <sz val="11"/>
        <color rgb="FFFF0000"/>
        <rFont val="Arial"/>
        <family val="2"/>
        <scheme val="minor"/>
      </rPr>
      <t xml:space="preserve">מספר מקבלי השירות -48-24 דיירים- הערכה זמנית נכון לשנת 25' במסגרת תכנון המכרז ע"י המינהל
</t>
    </r>
  </si>
  <si>
    <t>השטח עדיין בבחינה במסגרת תכנון מכרז הדגל" שאמור להתפרסם ב-25' משתנה בין 350-600 מ"ר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</si>
</sst>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 #,##0_ ;_ * \-#,##0_ ;_ * &quot;-&quot;??_ ;_ @_ "/>
    <numFmt numFmtId="165" formatCode="0.0"/>
    <numFmt numFmtId="166" formatCode="#,##0.0"/>
  </numFmts>
  <fonts count="71">
    <font>
      <sz val="11"/>
      <color theme="1"/>
      <name val="Arial"/>
      <family val="2"/>
      <charset val="177"/>
      <scheme val="minor"/>
    </font>
    <font>
      <sz val="11"/>
      <color theme="1"/>
      <name val="Arial"/>
      <family val="2"/>
      <charset val="177"/>
      <scheme val="minor"/>
    </font>
    <font>
      <b/>
      <sz val="11"/>
      <color theme="0"/>
      <name val="Arial"/>
      <family val="2"/>
      <scheme val="minor"/>
    </font>
    <font>
      <sz val="11"/>
      <color theme="1"/>
      <name val="Arial"/>
      <family val="2"/>
      <scheme val="minor"/>
    </font>
    <font>
      <sz val="11"/>
      <name val="Arial"/>
      <family val="2"/>
      <scheme val="minor"/>
    </font>
    <font>
      <b/>
      <sz val="11"/>
      <color theme="1"/>
      <name val="Arial"/>
      <family val="2"/>
      <scheme val="minor"/>
    </font>
    <font>
      <sz val="11"/>
      <color rgb="FF000000"/>
      <name val="Arial"/>
      <family val="2"/>
      <scheme val="minor"/>
    </font>
    <font>
      <sz val="11"/>
      <color rgb="FFFF0000"/>
      <name val="Arial"/>
      <family val="2"/>
      <scheme val="minor"/>
    </font>
    <font>
      <sz val="11"/>
      <color rgb="FF272727"/>
      <name val="Arial"/>
      <family val="2"/>
      <scheme val="minor"/>
    </font>
    <font>
      <sz val="11"/>
      <color rgb="FF343434"/>
      <name val="Arial"/>
      <family val="2"/>
      <scheme val="minor"/>
    </font>
    <font>
      <b/>
      <sz val="9"/>
      <color indexed="81"/>
      <name val="Tahoma"/>
      <family val="2"/>
    </font>
    <font>
      <sz val="9"/>
      <color indexed="81"/>
      <name val="Tahoma"/>
      <family val="2"/>
    </font>
    <font>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006100"/>
      <name val="Arial"/>
      <family val="2"/>
      <charset val="177"/>
      <scheme val="minor"/>
    </font>
    <font>
      <sz val="11"/>
      <color rgb="FF9C0006"/>
      <name val="Arial"/>
      <family val="2"/>
      <charset val="177"/>
      <scheme val="minor"/>
    </font>
    <font>
      <sz val="11"/>
      <color rgb="FF9C5700"/>
      <name val="Arial"/>
      <family val="2"/>
      <charset val="177"/>
      <scheme val="minor"/>
    </font>
    <font>
      <sz val="11"/>
      <color rgb="FF3F3F76"/>
      <name val="Arial"/>
      <family val="2"/>
      <charset val="177"/>
      <scheme val="minor"/>
    </font>
    <font>
      <b/>
      <sz val="11"/>
      <color rgb="FF3F3F3F"/>
      <name val="Arial"/>
      <family val="2"/>
      <charset val="177"/>
      <scheme val="minor"/>
    </font>
    <font>
      <b/>
      <sz val="11"/>
      <color rgb="FFFA7D00"/>
      <name val="Arial"/>
      <family val="2"/>
      <charset val="177"/>
      <scheme val="minor"/>
    </font>
    <font>
      <sz val="11"/>
      <color rgb="FFFA7D00"/>
      <name val="Arial"/>
      <family val="2"/>
      <charset val="177"/>
      <scheme val="minor"/>
    </font>
    <font>
      <b/>
      <sz val="11"/>
      <color theme="0"/>
      <name val="Arial"/>
      <family val="2"/>
      <charset val="177"/>
      <scheme val="minor"/>
    </font>
    <font>
      <sz val="11"/>
      <color rgb="FFFF0000"/>
      <name val="Arial"/>
      <family val="2"/>
      <charset val="177"/>
      <scheme val="minor"/>
    </font>
    <font>
      <i/>
      <sz val="11"/>
      <color rgb="FF7F7F7F"/>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sz val="10"/>
      <color rgb="FF000000"/>
      <name val="Times New Roman"/>
      <family val="1"/>
    </font>
    <font>
      <sz val="11"/>
      <color indexed="8"/>
      <name val="Arial"/>
      <family val="2"/>
      <scheme val="minor"/>
    </font>
    <font>
      <b/>
      <sz val="11"/>
      <name val="Arial"/>
      <family val="2"/>
      <scheme val="minor"/>
    </font>
    <font>
      <b/>
      <sz val="10"/>
      <color theme="1"/>
      <name val="Arial"/>
      <family val="2"/>
      <scheme val="minor"/>
    </font>
    <font>
      <b/>
      <sz val="16"/>
      <color theme="1"/>
      <name val="Arial"/>
      <family val="2"/>
      <scheme val="minor"/>
    </font>
    <font>
      <sz val="9"/>
      <color theme="1"/>
      <name val="Arial"/>
      <family val="2"/>
      <scheme val="minor"/>
    </font>
    <font>
      <b/>
      <sz val="12"/>
      <color theme="1"/>
      <name val="Arial"/>
      <family val="2"/>
      <scheme val="minor"/>
    </font>
    <font>
      <sz val="12"/>
      <color theme="1"/>
      <name val="Arial"/>
      <family val="2"/>
      <scheme val="minor"/>
    </font>
    <font>
      <b/>
      <sz val="18"/>
      <color theme="1"/>
      <name val="Arial"/>
      <family val="2"/>
      <scheme val="minor"/>
    </font>
    <font>
      <sz val="11"/>
      <color theme="0"/>
      <name val="Arial"/>
      <family val="2"/>
      <scheme val="minor"/>
    </font>
    <font>
      <sz val="10"/>
      <color theme="0"/>
      <name val="Arial"/>
      <family val="2"/>
      <scheme val="minor"/>
    </font>
    <font>
      <b/>
      <sz val="11"/>
      <color rgb="FF272727"/>
      <name val="Arial"/>
      <family val="2"/>
      <scheme val="minor"/>
    </font>
    <font>
      <sz val="10"/>
      <color indexed="8"/>
      <name val="Arial"/>
      <family val="2"/>
    </font>
    <font>
      <sz val="10"/>
      <color rgb="FF000000"/>
      <name val="Albany AMT"/>
      <family val="2"/>
    </font>
    <font>
      <b/>
      <sz val="11"/>
      <color indexed="8"/>
      <name val="Arial"/>
      <family val="2"/>
      <scheme val="minor"/>
    </font>
    <font>
      <sz val="11"/>
      <color theme="1"/>
      <name val="Calibri"/>
      <family val="2"/>
    </font>
    <font>
      <b/>
      <sz val="10"/>
      <color theme="0"/>
      <name val="Arial"/>
      <family val="2"/>
      <scheme val="minor"/>
    </font>
    <font>
      <b/>
      <sz val="18"/>
      <color theme="0"/>
      <name val="Arial"/>
      <family val="2"/>
      <scheme val="minor"/>
    </font>
    <font>
      <b/>
      <sz val="12"/>
      <name val="Arial"/>
      <family val="2"/>
      <scheme val="minor"/>
    </font>
    <font>
      <b/>
      <sz val="18"/>
      <color rgb="FFFF0000"/>
      <name val="Arial"/>
      <family val="2"/>
      <scheme val="minor"/>
    </font>
    <font>
      <b/>
      <sz val="12"/>
      <color indexed="8"/>
      <name val="Arial"/>
      <family val="2"/>
      <scheme val="minor"/>
    </font>
    <font>
      <sz val="12"/>
      <color indexed="8"/>
      <name val="Arial"/>
      <family val="2"/>
      <scheme val="minor"/>
    </font>
    <font>
      <sz val="18"/>
      <color theme="1"/>
      <name val="Arial"/>
      <family val="2"/>
      <scheme val="minor"/>
    </font>
    <font>
      <b/>
      <sz val="12"/>
      <color rgb="FFFF0000"/>
      <name val="Arial"/>
      <family val="2"/>
      <scheme val="minor"/>
    </font>
    <font>
      <b/>
      <u/>
      <sz val="16"/>
      <color theme="1"/>
      <name val="Arial"/>
      <family val="2"/>
      <scheme val="minor"/>
    </font>
    <font>
      <b/>
      <u/>
      <sz val="16"/>
      <color rgb="FFFF0000"/>
      <name val="Arial"/>
      <family val="2"/>
      <scheme val="minor"/>
    </font>
    <font>
      <b/>
      <sz val="16"/>
      <color rgb="FFFF0000"/>
      <name val="Arial"/>
      <family val="2"/>
      <scheme val="minor"/>
    </font>
    <font>
      <sz val="9"/>
      <color theme="0"/>
      <name val="Arial"/>
      <family val="2"/>
      <scheme val="minor"/>
    </font>
    <font>
      <sz val="7"/>
      <color theme="1"/>
      <name val="Arial"/>
      <family val="2"/>
      <scheme val="minor"/>
    </font>
    <font>
      <sz val="12"/>
      <color theme="0"/>
      <name val="Arial"/>
      <family val="2"/>
      <scheme val="minor"/>
    </font>
    <font>
      <b/>
      <sz val="16"/>
      <color theme="0"/>
      <name val="Arial"/>
      <family val="2"/>
      <scheme val="minor"/>
    </font>
    <font>
      <b/>
      <sz val="12"/>
      <color theme="0"/>
      <name val="Arial"/>
      <family val="2"/>
      <scheme val="minor"/>
    </font>
    <font>
      <sz val="10"/>
      <color theme="1"/>
      <name val="Arial"/>
      <family val="2"/>
      <charset val="177"/>
      <scheme val="minor"/>
    </font>
    <font>
      <b/>
      <u/>
      <sz val="11"/>
      <color theme="0"/>
      <name val="Arial"/>
      <family val="2"/>
      <scheme val="minor"/>
    </font>
    <font>
      <u/>
      <sz val="11"/>
      <color theme="0"/>
      <name val="Arial"/>
      <family val="2"/>
      <scheme val="minor"/>
    </font>
    <font>
      <u/>
      <sz val="11"/>
      <color theme="1"/>
      <name val="Arial"/>
      <family val="2"/>
      <scheme val="minor"/>
    </font>
    <font>
      <u/>
      <sz val="11"/>
      <color rgb="FF272727"/>
      <name val="Arial"/>
      <family val="2"/>
      <scheme val="minor"/>
    </font>
    <font>
      <u/>
      <sz val="11"/>
      <color rgb="FF000000"/>
      <name val="Arial"/>
      <family val="2"/>
      <scheme val="minor"/>
    </font>
    <font>
      <sz val="11"/>
      <name val="Arial"/>
      <family val="2"/>
      <charset val="177"/>
      <scheme val="minor"/>
    </font>
    <font>
      <b/>
      <sz val="11"/>
      <color rgb="FFFF0000"/>
      <name val="Arial"/>
      <family val="2"/>
      <scheme val="minor"/>
    </font>
    <font>
      <sz val="10"/>
      <color theme="1"/>
      <name val="Arial"/>
      <family val="2"/>
    </font>
    <font>
      <sz val="16"/>
      <color rgb="FFFF0000"/>
      <name val="Arial"/>
      <family val="2"/>
      <scheme val="minor"/>
    </font>
  </fonts>
  <fills count="63">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AFBFE"/>
        <bgColor indexed="64"/>
      </patternFill>
    </fill>
    <fill>
      <patternFill patternType="solid">
        <fgColor rgb="FF92D050"/>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66FFFF"/>
        <bgColor indexed="64"/>
      </patternFill>
    </fill>
    <fill>
      <patternFill patternType="solid">
        <fgColor rgb="FFFF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0"/>
      </patternFill>
    </fill>
    <fill>
      <patternFill patternType="solid">
        <fgColor theme="4"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93366"/>
        <bgColor indexed="64"/>
      </patternFill>
    </fill>
    <fill>
      <patternFill patternType="solid">
        <fgColor rgb="FFF4DCE8"/>
        <bgColor indexed="64"/>
      </patternFill>
    </fill>
    <fill>
      <patternFill patternType="solid">
        <fgColor rgb="FFE5B1CB"/>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92D050"/>
        <bgColor indexed="0"/>
      </patternFill>
    </fill>
    <fill>
      <patternFill patternType="solid">
        <fgColor rgb="FF00B0F0"/>
        <bgColor indexed="64"/>
      </patternFill>
    </fill>
    <fill>
      <patternFill patternType="solid">
        <fgColor theme="2"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0">
    <xf numFmtId="0" fontId="0" fillId="0" borderId="0"/>
    <xf numFmtId="43" fontId="1"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xf numFmtId="0" fontId="13" fillId="0" borderId="12" applyNumberFormat="0" applyFill="0" applyAlignment="0" applyProtection="0"/>
    <xf numFmtId="0" fontId="14" fillId="0" borderId="13" applyNumberFormat="0" applyFill="0" applyAlignment="0" applyProtection="0"/>
    <xf numFmtId="0" fontId="15" fillId="0" borderId="14" applyNumberFormat="0" applyFill="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15" applyNumberFormat="0" applyAlignment="0" applyProtection="0"/>
    <xf numFmtId="0" fontId="20" fillId="9" borderId="16" applyNumberFormat="0" applyAlignment="0" applyProtection="0"/>
    <xf numFmtId="0" fontId="21" fillId="9" borderId="15" applyNumberFormat="0" applyAlignment="0" applyProtection="0"/>
    <xf numFmtId="0" fontId="22" fillId="0" borderId="17" applyNumberFormat="0" applyFill="0" applyAlignment="0" applyProtection="0"/>
    <xf numFmtId="0" fontId="23" fillId="10" borderId="18" applyNumberFormat="0" applyAlignment="0" applyProtection="0"/>
    <xf numFmtId="0" fontId="24" fillId="0" borderId="0" applyNumberFormat="0" applyFill="0" applyBorder="0" applyAlignment="0" applyProtection="0"/>
    <xf numFmtId="0" fontId="1" fillId="11" borderId="19" applyNumberFormat="0" applyFont="0" applyAlignment="0" applyProtection="0"/>
    <xf numFmtId="0" fontId="25" fillId="0" borderId="0" applyNumberFormat="0" applyFill="0" applyBorder="0" applyAlignment="0" applyProtection="0"/>
    <xf numFmtId="0" fontId="26" fillId="0" borderId="20" applyNumberFormat="0" applyFill="0" applyAlignment="0" applyProtection="0"/>
    <xf numFmtId="0" fontId="2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0" borderId="0"/>
    <xf numFmtId="0" fontId="29" fillId="0" borderId="0"/>
    <xf numFmtId="9" fontId="1" fillId="0" borderId="0" applyFont="0" applyFill="0" applyBorder="0" applyAlignment="0" applyProtection="0"/>
    <xf numFmtId="0" fontId="41" fillId="0" borderId="0"/>
    <xf numFmtId="43" fontId="1" fillId="0" borderId="0" applyFont="0" applyFill="0" applyBorder="0" applyAlignment="0" applyProtection="0"/>
  </cellStyleXfs>
  <cellXfs count="738">
    <xf numFmtId="0" fontId="0" fillId="0" borderId="0" xfId="0"/>
    <xf numFmtId="0" fontId="0" fillId="0" borderId="0" xfId="0" applyAlignment="1">
      <alignment horizontal="center"/>
    </xf>
    <xf numFmtId="0" fontId="0" fillId="0" borderId="0" xfId="0" applyAlignment="1">
      <alignment horizontal="center" vertical="center"/>
    </xf>
    <xf numFmtId="9" fontId="36" fillId="0" borderId="1" xfId="47" applyFont="1" applyBorder="1" applyAlignment="1">
      <alignment horizontal="center" vertical="center" wrapText="1"/>
    </xf>
    <xf numFmtId="3" fontId="36" fillId="0" borderId="1" xfId="0" applyNumberFormat="1" applyFont="1" applyBorder="1" applyAlignment="1">
      <alignment horizontal="center" vertical="center" wrapText="1"/>
    </xf>
    <xf numFmtId="0" fontId="5" fillId="0" borderId="0" xfId="0" applyFont="1" applyAlignment="1">
      <alignment horizontal="center"/>
    </xf>
    <xf numFmtId="0" fontId="3" fillId="0" borderId="0" xfId="0" applyFont="1" applyAlignment="1">
      <alignment horizontal="center"/>
    </xf>
    <xf numFmtId="0" fontId="42" fillId="37" borderId="0" xfId="0" applyFont="1" applyFill="1"/>
    <xf numFmtId="3" fontId="3" fillId="0" borderId="0" xfId="0" applyNumberFormat="1" applyFont="1" applyAlignment="1">
      <alignment horizontal="center"/>
    </xf>
    <xf numFmtId="3" fontId="3" fillId="0" borderId="4" xfId="0" applyNumberFormat="1" applyFont="1" applyBorder="1" applyAlignment="1">
      <alignment horizontal="center" vertical="center" wrapText="1"/>
    </xf>
    <xf numFmtId="0" fontId="36" fillId="0" borderId="1" xfId="0" applyFont="1" applyBorder="1" applyAlignment="1">
      <alignment horizontal="center" vertical="center" wrapText="1"/>
    </xf>
    <xf numFmtId="1" fontId="36" fillId="0" borderId="1" xfId="0" applyNumberFormat="1" applyFont="1" applyBorder="1" applyAlignment="1">
      <alignment horizontal="center" vertical="center" wrapText="1"/>
    </xf>
    <xf numFmtId="0" fontId="3" fillId="39" borderId="39" xfId="0" applyFont="1" applyFill="1" applyBorder="1" applyAlignment="1" applyProtection="1">
      <alignment horizontal="right" vertical="center" wrapText="1" readingOrder="2"/>
      <protection locked="0"/>
    </xf>
    <xf numFmtId="0" fontId="3" fillId="39" borderId="37" xfId="0" applyFont="1" applyFill="1" applyBorder="1" applyAlignment="1" applyProtection="1">
      <alignment horizontal="right" vertical="center" wrapText="1" readingOrder="2"/>
      <protection locked="0"/>
    </xf>
    <xf numFmtId="0" fontId="3" fillId="39" borderId="36" xfId="0" applyFont="1" applyFill="1" applyBorder="1" applyAlignment="1" applyProtection="1">
      <alignment horizontal="right" vertical="center" wrapText="1"/>
      <protection locked="0"/>
    </xf>
    <xf numFmtId="0" fontId="3" fillId="39" borderId="39" xfId="0" applyFont="1" applyFill="1" applyBorder="1" applyAlignment="1" applyProtection="1">
      <alignment horizontal="right" vertical="center" wrapText="1"/>
      <protection locked="0"/>
    </xf>
    <xf numFmtId="0" fontId="3" fillId="4" borderId="39"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0" fontId="3" fillId="39" borderId="26" xfId="0" applyFont="1" applyFill="1" applyBorder="1" applyAlignment="1" applyProtection="1">
      <alignment horizontal="right" vertical="center" wrapText="1" readingOrder="2"/>
      <protection locked="0"/>
    </xf>
    <xf numFmtId="17" fontId="3" fillId="39" borderId="5" xfId="0" applyNumberFormat="1" applyFont="1" applyFill="1" applyBorder="1" applyAlignment="1" applyProtection="1">
      <alignment horizontal="right" vertical="center" wrapText="1"/>
      <protection locked="0"/>
    </xf>
    <xf numFmtId="0" fontId="3" fillId="39" borderId="26" xfId="0" applyFont="1" applyFill="1" applyBorder="1" applyAlignment="1" applyProtection="1">
      <alignment horizontal="right" vertical="center" wrapText="1"/>
      <protection locked="0"/>
    </xf>
    <xf numFmtId="0" fontId="6" fillId="39" borderId="26" xfId="0" applyFont="1" applyFill="1" applyBorder="1" applyAlignment="1" applyProtection="1">
      <alignment horizontal="right" vertical="center" wrapText="1"/>
      <protection locked="0"/>
    </xf>
    <xf numFmtId="0" fontId="3" fillId="39" borderId="1" xfId="0" applyFont="1" applyFill="1" applyBorder="1" applyAlignment="1" applyProtection="1">
      <alignment horizontal="right" vertical="center" wrapText="1" readingOrder="2"/>
      <protection locked="0"/>
    </xf>
    <xf numFmtId="0" fontId="4" fillId="39" borderId="1" xfId="0" applyFont="1" applyFill="1" applyBorder="1" applyAlignment="1" applyProtection="1">
      <alignment horizontal="right" vertical="center" wrapText="1" readingOrder="2"/>
      <protection locked="0"/>
    </xf>
    <xf numFmtId="17" fontId="3" fillId="39" borderId="3" xfId="0" applyNumberFormat="1" applyFont="1" applyFill="1" applyBorder="1" applyAlignment="1" applyProtection="1">
      <alignment horizontal="right" vertical="center" wrapText="1"/>
      <protection locked="0"/>
    </xf>
    <xf numFmtId="0" fontId="3" fillId="39" borderId="1" xfId="0" applyFont="1" applyFill="1" applyBorder="1" applyAlignment="1" applyProtection="1">
      <alignment horizontal="right" vertical="center" wrapText="1"/>
      <protection locked="0"/>
    </xf>
    <xf numFmtId="0" fontId="6" fillId="39" borderId="1" xfId="0" applyFont="1" applyFill="1" applyBorder="1" applyAlignment="1" applyProtection="1">
      <alignment horizontal="right" vertical="center" wrapText="1"/>
      <protection locked="0"/>
    </xf>
    <xf numFmtId="0" fontId="3" fillId="3" borderId="1" xfId="0" applyFont="1" applyFill="1" applyBorder="1" applyAlignment="1" applyProtection="1">
      <alignment horizontal="center" vertical="center" wrapText="1"/>
      <protection locked="0"/>
    </xf>
    <xf numFmtId="0" fontId="6" fillId="39" borderId="1" xfId="0" applyFont="1" applyFill="1" applyBorder="1" applyAlignment="1" applyProtection="1">
      <alignment horizontal="right" vertical="center" wrapText="1" readingOrder="2"/>
      <protection locked="0"/>
    </xf>
    <xf numFmtId="1" fontId="3" fillId="39" borderId="1" xfId="0" applyNumberFormat="1" applyFont="1" applyFill="1" applyBorder="1" applyAlignment="1" applyProtection="1">
      <alignment horizontal="right" vertical="center" wrapText="1"/>
      <protection locked="0"/>
    </xf>
    <xf numFmtId="0" fontId="3" fillId="39" borderId="3" xfId="0" applyFont="1" applyFill="1" applyBorder="1" applyAlignment="1" applyProtection="1">
      <alignment horizontal="right" vertical="center" wrapText="1"/>
      <protection locked="0"/>
    </xf>
    <xf numFmtId="0" fontId="4" fillId="39" borderId="3" xfId="0" applyFont="1" applyFill="1" applyBorder="1" applyAlignment="1" applyProtection="1">
      <alignment horizontal="right" vertical="center" wrapText="1"/>
      <protection locked="0"/>
    </xf>
    <xf numFmtId="0" fontId="4" fillId="39" borderId="1" xfId="0" applyFont="1" applyFill="1" applyBorder="1" applyAlignment="1" applyProtection="1">
      <alignment horizontal="right" vertical="center" wrapText="1"/>
      <protection locked="0"/>
    </xf>
    <xf numFmtId="0" fontId="4" fillId="39" borderId="1" xfId="3" applyFont="1" applyFill="1" applyBorder="1" applyAlignment="1" applyProtection="1">
      <alignment horizontal="right" vertical="center" wrapText="1"/>
      <protection locked="0"/>
    </xf>
    <xf numFmtId="0" fontId="3" fillId="4" borderId="1" xfId="0" applyFont="1" applyFill="1" applyBorder="1" applyAlignment="1" applyProtection="1">
      <alignment horizontal="center" vertical="center" wrapText="1"/>
      <protection locked="0"/>
    </xf>
    <xf numFmtId="0" fontId="7" fillId="39" borderId="1" xfId="0" applyFont="1" applyFill="1" applyBorder="1" applyAlignment="1" applyProtection="1">
      <alignment horizontal="right" vertical="center" wrapText="1" readingOrder="2"/>
      <protection locked="0"/>
    </xf>
    <xf numFmtId="0" fontId="6" fillId="39" borderId="1" xfId="3" applyFont="1" applyFill="1" applyBorder="1" applyAlignment="1" applyProtection="1">
      <alignment horizontal="right" vertical="center" wrapText="1"/>
      <protection locked="0"/>
    </xf>
    <xf numFmtId="0" fontId="3" fillId="39" borderId="7" xfId="0" applyFont="1" applyFill="1" applyBorder="1" applyAlignment="1" applyProtection="1">
      <alignment horizontal="right" vertical="center" wrapText="1"/>
      <protection locked="0"/>
    </xf>
    <xf numFmtId="1" fontId="4" fillId="39" borderId="1" xfId="0" applyNumberFormat="1" applyFont="1" applyFill="1" applyBorder="1" applyAlignment="1" applyProtection="1">
      <alignment horizontal="right" vertical="center" wrapText="1"/>
      <protection locked="0"/>
    </xf>
    <xf numFmtId="1" fontId="4" fillId="39" borderId="1" xfId="0" applyNumberFormat="1" applyFont="1" applyFill="1" applyBorder="1" applyAlignment="1" applyProtection="1">
      <alignment horizontal="right" vertical="center" wrapText="1" readingOrder="2"/>
      <protection locked="0"/>
    </xf>
    <xf numFmtId="0" fontId="7" fillId="4" borderId="1" xfId="0" applyFont="1" applyFill="1" applyBorder="1" applyAlignment="1" applyProtection="1">
      <alignment horizontal="center" vertical="center" wrapText="1"/>
      <protection locked="0"/>
    </xf>
    <xf numFmtId="0" fontId="9" fillId="39" borderId="1" xfId="0" applyFont="1" applyFill="1" applyBorder="1" applyAlignment="1" applyProtection="1">
      <alignment horizontal="right" vertical="center" wrapText="1"/>
      <protection locked="0"/>
    </xf>
    <xf numFmtId="0" fontId="4" fillId="4"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3" fontId="3" fillId="45" borderId="1" xfId="1" applyNumberFormat="1" applyFont="1" applyFill="1" applyBorder="1" applyAlignment="1" applyProtection="1">
      <alignment horizontal="center" vertical="center" wrapText="1" readingOrder="2"/>
      <protection locked="0"/>
    </xf>
    <xf numFmtId="1" fontId="3" fillId="4" borderId="1" xfId="0" applyNumberFormat="1" applyFont="1" applyFill="1" applyBorder="1" applyAlignment="1" applyProtection="1">
      <alignment horizontal="center" vertical="center" wrapText="1"/>
      <protection locked="0"/>
    </xf>
    <xf numFmtId="0" fontId="4" fillId="4" borderId="1" xfId="3" applyFont="1" applyFill="1" applyBorder="1" applyAlignment="1" applyProtection="1">
      <alignment horizontal="center" vertical="center" wrapText="1"/>
      <protection locked="0"/>
    </xf>
    <xf numFmtId="0" fontId="4" fillId="39" borderId="7" xfId="0" applyFont="1" applyFill="1" applyBorder="1" applyAlignment="1" applyProtection="1">
      <alignment horizontal="right" vertical="center" wrapText="1"/>
      <protection locked="0"/>
    </xf>
    <xf numFmtId="0" fontId="4" fillId="4" borderId="25"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3" fontId="3" fillId="45" borderId="26" xfId="1" applyNumberFormat="1" applyFont="1" applyFill="1" applyBorder="1" applyAlignment="1" applyProtection="1">
      <alignment horizontal="center" vertical="center" wrapText="1" readingOrder="2"/>
      <protection locked="0"/>
    </xf>
    <xf numFmtId="0" fontId="3" fillId="4" borderId="26"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3" fontId="3" fillId="45" borderId="25" xfId="1" applyNumberFormat="1" applyFont="1" applyFill="1" applyBorder="1" applyAlignment="1" applyProtection="1">
      <alignment horizontal="center" vertical="center" wrapText="1" readingOrder="2"/>
      <protection locked="0"/>
    </xf>
    <xf numFmtId="3" fontId="4" fillId="45" borderId="1" xfId="1" applyNumberFormat="1" applyFont="1" applyFill="1" applyBorder="1" applyAlignment="1" applyProtection="1">
      <alignment horizontal="center" vertical="center" wrapText="1" readingOrder="2"/>
      <protection locked="0"/>
    </xf>
    <xf numFmtId="1" fontId="4" fillId="3" borderId="1" xfId="0" applyNumberFormat="1" applyFont="1" applyFill="1" applyBorder="1" applyAlignment="1" applyProtection="1">
      <alignment horizontal="center" vertical="center" wrapText="1"/>
      <protection locked="0"/>
    </xf>
    <xf numFmtId="1" fontId="4" fillId="4" borderId="1" xfId="0" applyNumberFormat="1" applyFont="1" applyFill="1" applyBorder="1" applyAlignment="1" applyProtection="1">
      <alignment horizontal="center" vertical="center" wrapText="1"/>
      <protection locked="0"/>
    </xf>
    <xf numFmtId="3" fontId="4" fillId="45" borderId="25" xfId="1" applyNumberFormat="1" applyFont="1" applyFill="1" applyBorder="1" applyAlignment="1" applyProtection="1">
      <alignment horizontal="center" vertical="center" wrapText="1" readingOrder="2"/>
      <protection locked="0"/>
    </xf>
    <xf numFmtId="0" fontId="3" fillId="4"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1" fontId="3" fillId="4" borderId="3" xfId="0" applyNumberFormat="1"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 fontId="4" fillId="3" borderId="3" xfId="0" applyNumberFormat="1"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1" fontId="4" fillId="4" borderId="3" xfId="0" applyNumberFormat="1" applyFont="1" applyFill="1" applyBorder="1" applyAlignment="1" applyProtection="1">
      <alignment horizontal="center" vertical="center" wrapText="1"/>
      <protection locked="0"/>
    </xf>
    <xf numFmtId="0" fontId="4" fillId="4" borderId="3" xfId="3"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3" borderId="42" xfId="0" applyFont="1" applyFill="1" applyBorder="1" applyAlignment="1" applyProtection="1">
      <alignment horizontal="center" vertical="center" wrapText="1"/>
      <protection locked="0"/>
    </xf>
    <xf numFmtId="0" fontId="3" fillId="4" borderId="36" xfId="0" applyFont="1" applyFill="1" applyBorder="1" applyAlignment="1" applyProtection="1">
      <alignment horizontal="center" vertical="center" wrapText="1"/>
      <protection locked="0"/>
    </xf>
    <xf numFmtId="0" fontId="3" fillId="4" borderId="43"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9" borderId="5" xfId="0" applyFont="1" applyFill="1" applyBorder="1" applyAlignment="1" applyProtection="1">
      <alignment horizontal="right" vertical="center" wrapText="1"/>
      <protection locked="0"/>
    </xf>
    <xf numFmtId="0" fontId="3" fillId="3" borderId="41" xfId="0" applyFont="1" applyFill="1" applyBorder="1" applyAlignment="1" applyProtection="1">
      <alignment horizontal="center" vertical="center" wrapText="1"/>
      <protection locked="0"/>
    </xf>
    <xf numFmtId="0" fontId="36" fillId="0" borderId="0" xfId="0" applyFont="1"/>
    <xf numFmtId="0" fontId="36" fillId="0" borderId="0" xfId="0" applyFont="1" applyAlignment="1">
      <alignment horizontal="center"/>
    </xf>
    <xf numFmtId="0" fontId="3" fillId="0" borderId="0" xfId="0" applyFont="1" applyAlignment="1">
      <alignment horizontal="center" vertical="center"/>
    </xf>
    <xf numFmtId="0" fontId="35" fillId="47" borderId="1" xfId="0" applyFont="1" applyFill="1" applyBorder="1" applyAlignment="1">
      <alignment horizontal="center" vertical="center" wrapText="1"/>
    </xf>
    <xf numFmtId="0" fontId="3" fillId="0" borderId="0" xfId="0" applyFont="1" applyAlignment="1" applyProtection="1">
      <alignment vertical="center" wrapText="1"/>
      <protection locked="0"/>
    </xf>
    <xf numFmtId="1" fontId="3" fillId="39" borderId="6" xfId="0" applyNumberFormat="1" applyFont="1" applyFill="1" applyBorder="1" applyAlignment="1" applyProtection="1">
      <alignment horizontal="right" vertical="center" wrapText="1" readingOrder="2"/>
      <protection locked="0"/>
    </xf>
    <xf numFmtId="1" fontId="3" fillId="39" borderId="4" xfId="0" applyNumberFormat="1" applyFont="1" applyFill="1" applyBorder="1" applyAlignment="1" applyProtection="1">
      <alignment horizontal="right" vertical="center" wrapText="1" readingOrder="2"/>
      <protection locked="0"/>
    </xf>
    <xf numFmtId="0" fontId="3" fillId="39" borderId="4" xfId="0" applyFont="1" applyFill="1" applyBorder="1" applyAlignment="1" applyProtection="1">
      <alignment horizontal="right" vertical="center" wrapText="1"/>
      <protection locked="0"/>
    </xf>
    <xf numFmtId="0" fontId="4" fillId="39" borderId="4" xfId="0" applyFont="1" applyFill="1" applyBorder="1" applyAlignment="1" applyProtection="1">
      <alignment horizontal="right" vertical="center" wrapText="1" readingOrder="2"/>
      <protection locked="0"/>
    </xf>
    <xf numFmtId="0" fontId="3" fillId="39" borderId="4" xfId="0" applyFont="1" applyFill="1" applyBorder="1" applyAlignment="1" applyProtection="1">
      <alignment horizontal="right" vertical="center" wrapText="1" readingOrder="2"/>
      <protection locked="0"/>
    </xf>
    <xf numFmtId="1" fontId="4" fillId="39" borderId="4" xfId="0" applyNumberFormat="1" applyFont="1" applyFill="1" applyBorder="1" applyAlignment="1" applyProtection="1">
      <alignment horizontal="right" vertical="center" wrapText="1" readingOrder="2"/>
      <protection locked="0"/>
    </xf>
    <xf numFmtId="0" fontId="3" fillId="39" borderId="6" xfId="0" applyFont="1" applyFill="1" applyBorder="1" applyAlignment="1" applyProtection="1">
      <alignment horizontal="right" vertical="center" wrapText="1" readingOrder="2"/>
      <protection locked="0"/>
    </xf>
    <xf numFmtId="1" fontId="4" fillId="39" borderId="10" xfId="0" applyNumberFormat="1" applyFont="1" applyFill="1" applyBorder="1" applyAlignment="1" applyProtection="1">
      <alignment horizontal="right" vertical="center" wrapText="1" readingOrder="2"/>
      <protection locked="0"/>
    </xf>
    <xf numFmtId="0" fontId="32" fillId="0" borderId="0" xfId="0" applyFont="1" applyAlignment="1">
      <alignment vertical="center" wrapText="1"/>
    </xf>
    <xf numFmtId="0" fontId="0" fillId="0" borderId="0" xfId="0" applyAlignment="1">
      <alignment vertical="center"/>
    </xf>
    <xf numFmtId="0" fontId="35" fillId="39" borderId="41" xfId="0" applyFont="1" applyFill="1" applyBorder="1" applyAlignment="1">
      <alignment vertical="center"/>
    </xf>
    <xf numFmtId="0" fontId="35" fillId="39" borderId="11" xfId="0" applyFont="1" applyFill="1" applyBorder="1" applyAlignment="1">
      <alignment vertical="center"/>
    </xf>
    <xf numFmtId="0" fontId="35" fillId="39" borderId="42" xfId="0" applyFont="1" applyFill="1" applyBorder="1" applyAlignment="1">
      <alignment vertical="center"/>
    </xf>
    <xf numFmtId="0" fontId="35" fillId="53" borderId="41" xfId="0" applyFont="1" applyFill="1" applyBorder="1" applyAlignment="1">
      <alignment vertical="center"/>
    </xf>
    <xf numFmtId="0" fontId="35" fillId="53" borderId="11" xfId="0" applyFont="1" applyFill="1" applyBorder="1" applyAlignment="1">
      <alignment vertical="center"/>
    </xf>
    <xf numFmtId="0" fontId="35" fillId="53" borderId="42" xfId="0" applyFont="1" applyFill="1" applyBorder="1" applyAlignment="1">
      <alignment vertical="center"/>
    </xf>
    <xf numFmtId="1" fontId="35" fillId="47" borderId="34" xfId="0" applyNumberFormat="1" applyFont="1" applyFill="1" applyBorder="1" applyAlignment="1">
      <alignment horizontal="center" vertical="center"/>
    </xf>
    <xf numFmtId="0" fontId="32" fillId="0" borderId="0" xfId="0" applyFont="1" applyAlignment="1" applyProtection="1">
      <alignment vertical="center" wrapText="1"/>
      <protection locked="0"/>
    </xf>
    <xf numFmtId="0" fontId="34" fillId="0" borderId="0" xfId="0" applyFont="1" applyAlignment="1" applyProtection="1">
      <alignment wrapText="1"/>
      <protection locked="0"/>
    </xf>
    <xf numFmtId="0" fontId="2" fillId="46" borderId="23" xfId="0" applyFont="1" applyFill="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38" fillId="2" borderId="28" xfId="0" applyFont="1" applyFill="1" applyBorder="1" applyAlignment="1" applyProtection="1">
      <alignment horizontal="center" vertical="center" wrapText="1" readingOrder="2"/>
      <protection locked="0"/>
    </xf>
    <xf numFmtId="0" fontId="2" fillId="2" borderId="39" xfId="0" applyFont="1" applyFill="1" applyBorder="1" applyAlignment="1" applyProtection="1">
      <alignment horizontal="center" vertical="center" wrapText="1" readingOrder="2"/>
      <protection locked="0"/>
    </xf>
    <xf numFmtId="0" fontId="2" fillId="2" borderId="37" xfId="0" applyFont="1" applyFill="1" applyBorder="1" applyAlignment="1" applyProtection="1">
      <alignment horizontal="center" vertical="center" wrapText="1" readingOrder="2"/>
      <protection locked="0"/>
    </xf>
    <xf numFmtId="0" fontId="3" fillId="0" borderId="0" xfId="0" applyFont="1" applyAlignment="1" applyProtection="1">
      <alignment wrapText="1"/>
      <protection locked="0"/>
    </xf>
    <xf numFmtId="0" fontId="2" fillId="2" borderId="36" xfId="0" applyFont="1" applyFill="1" applyBorder="1" applyAlignment="1" applyProtection="1">
      <alignment horizontal="center" vertical="center" wrapText="1" readingOrder="2"/>
      <protection locked="0"/>
    </xf>
    <xf numFmtId="0" fontId="2" fillId="2" borderId="43" xfId="0" applyFont="1" applyFill="1" applyBorder="1" applyAlignment="1" applyProtection="1">
      <alignment horizontal="center" vertical="center" wrapText="1" readingOrder="2"/>
      <protection locked="0"/>
    </xf>
    <xf numFmtId="0" fontId="2" fillId="2" borderId="36"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45" fillId="2" borderId="37" xfId="0" applyFont="1" applyFill="1" applyBorder="1" applyAlignment="1" applyProtection="1">
      <alignment horizontal="center" vertical="center" wrapText="1"/>
      <protection locked="0"/>
    </xf>
    <xf numFmtId="0" fontId="3"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37" fillId="0" borderId="24" xfId="0" applyFont="1" applyBorder="1" applyAlignment="1" applyProtection="1">
      <alignment wrapText="1"/>
      <protection locked="0"/>
    </xf>
    <xf numFmtId="0" fontId="51" fillId="0" borderId="0" xfId="0" applyFont="1" applyAlignment="1" applyProtection="1">
      <alignment horizontal="center" wrapText="1"/>
      <protection locked="0"/>
    </xf>
    <xf numFmtId="0" fontId="37" fillId="0" borderId="0" xfId="0" applyFont="1" applyAlignment="1" applyProtection="1">
      <alignment wrapText="1"/>
      <protection locked="0"/>
    </xf>
    <xf numFmtId="0" fontId="34" fillId="0" borderId="0" xfId="0" applyFont="1" applyAlignment="1" applyProtection="1">
      <alignment horizontal="center" wrapText="1"/>
      <protection locked="0"/>
    </xf>
    <xf numFmtId="164" fontId="34" fillId="0" borderId="0" xfId="1" applyNumberFormat="1" applyFont="1" applyBorder="1" applyAlignment="1" applyProtection="1">
      <alignment horizontal="center" wrapText="1" readingOrder="2"/>
      <protection locked="0"/>
    </xf>
    <xf numFmtId="1" fontId="34" fillId="0" borderId="0" xfId="0" applyNumberFormat="1" applyFont="1" applyAlignment="1" applyProtection="1">
      <alignment horizont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wrapText="1" readingOrder="2"/>
      <protection locked="0"/>
    </xf>
    <xf numFmtId="0" fontId="34" fillId="0" borderId="0" xfId="0" applyFont="1" applyAlignment="1" applyProtection="1">
      <alignment horizontal="right" wrapText="1" readingOrder="2"/>
      <protection locked="0"/>
    </xf>
    <xf numFmtId="0" fontId="34" fillId="0" borderId="0" xfId="0" applyFont="1" applyAlignment="1" applyProtection="1">
      <alignment horizontal="center" wrapText="1" readingOrder="2"/>
      <protection locked="0"/>
    </xf>
    <xf numFmtId="0" fontId="44" fillId="50" borderId="26" xfId="0" applyFont="1" applyFill="1" applyBorder="1" applyAlignment="1" applyProtection="1">
      <alignment horizontal="center" vertical="center" wrapText="1"/>
      <protection locked="0"/>
    </xf>
    <xf numFmtId="0" fontId="44" fillId="50" borderId="1" xfId="0" applyFont="1" applyFill="1" applyBorder="1" applyAlignment="1" applyProtection="1">
      <alignment horizontal="center" vertical="center" wrapText="1"/>
      <protection locked="0"/>
    </xf>
    <xf numFmtId="0" fontId="44" fillId="50" borderId="25" xfId="0" applyFont="1" applyFill="1" applyBorder="1" applyAlignment="1" applyProtection="1">
      <alignment horizontal="center" vertical="center" wrapText="1"/>
      <protection locked="0"/>
    </xf>
    <xf numFmtId="0" fontId="56" fillId="42" borderId="55" xfId="0" applyFont="1" applyFill="1" applyBorder="1" applyAlignment="1" applyProtection="1">
      <alignment horizontal="center" vertical="center" wrapText="1"/>
      <protection locked="0"/>
    </xf>
    <xf numFmtId="0" fontId="56" fillId="38" borderId="55" xfId="0" applyFont="1" applyFill="1" applyBorder="1" applyAlignment="1" applyProtection="1">
      <alignment horizontal="center" vertical="center" wrapText="1"/>
      <protection locked="0"/>
    </xf>
    <xf numFmtId="0" fontId="34" fillId="0" borderId="0" xfId="0" applyFont="1" applyAlignment="1" applyProtection="1">
      <alignment vertical="center" wrapText="1"/>
      <protection locked="0"/>
    </xf>
    <xf numFmtId="0" fontId="0" fillId="0" borderId="54" xfId="0" applyBorder="1" applyAlignment="1">
      <alignment vertical="center"/>
    </xf>
    <xf numFmtId="0" fontId="35" fillId="47" borderId="54" xfId="0" applyFont="1" applyFill="1" applyBorder="1" applyAlignment="1">
      <alignment horizontal="center" vertical="center" wrapText="1"/>
    </xf>
    <xf numFmtId="0" fontId="35" fillId="47" borderId="55" xfId="0" applyFont="1" applyFill="1" applyBorder="1" applyAlignment="1">
      <alignment horizontal="center" vertical="center" wrapText="1"/>
    </xf>
    <xf numFmtId="0" fontId="44" fillId="55" borderId="36" xfId="0" applyFont="1" applyFill="1" applyBorder="1" applyAlignment="1" applyProtection="1">
      <alignment horizontal="center" vertical="center" wrapText="1"/>
      <protection locked="0"/>
    </xf>
    <xf numFmtId="0" fontId="2" fillId="2" borderId="59"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44" fillId="55" borderId="5" xfId="0" applyFont="1" applyFill="1" applyBorder="1" applyAlignment="1" applyProtection="1">
      <alignment horizontal="center" vertical="center" wrapText="1"/>
      <protection locked="0"/>
    </xf>
    <xf numFmtId="0" fontId="44" fillId="55" borderId="3" xfId="0" applyFont="1" applyFill="1" applyBorder="1" applyAlignment="1" applyProtection="1">
      <alignment horizontal="center" vertical="center" wrapText="1"/>
      <protection locked="0"/>
    </xf>
    <xf numFmtId="0" fontId="44" fillId="55" borderId="7" xfId="0" applyFont="1" applyFill="1" applyBorder="1" applyAlignment="1" applyProtection="1">
      <alignment horizontal="center" vertical="center" wrapText="1"/>
      <protection locked="0"/>
    </xf>
    <xf numFmtId="3" fontId="44" fillId="47" borderId="36" xfId="0" applyNumberFormat="1" applyFont="1" applyFill="1" applyBorder="1" applyAlignment="1" applyProtection="1">
      <alignment horizontal="center" vertical="center" wrapText="1"/>
      <protection locked="0"/>
    </xf>
    <xf numFmtId="3" fontId="44" fillId="47" borderId="5" xfId="0" applyNumberFormat="1" applyFont="1" applyFill="1" applyBorder="1" applyAlignment="1" applyProtection="1">
      <alignment horizontal="center" vertical="center" wrapText="1"/>
      <protection locked="0"/>
    </xf>
    <xf numFmtId="3" fontId="44" fillId="47" borderId="3" xfId="0" applyNumberFormat="1" applyFont="1" applyFill="1" applyBorder="1" applyAlignment="1" applyProtection="1">
      <alignment horizontal="center" vertical="center" wrapText="1"/>
      <protection locked="0"/>
    </xf>
    <xf numFmtId="3" fontId="44" fillId="47" borderId="7" xfId="0" applyNumberFormat="1" applyFont="1" applyFill="1" applyBorder="1" applyAlignment="1" applyProtection="1">
      <alignment horizontal="center" vertical="center" wrapText="1"/>
      <protection locked="0"/>
    </xf>
    <xf numFmtId="3" fontId="44" fillId="51" borderId="36" xfId="0" applyNumberFormat="1" applyFont="1" applyFill="1" applyBorder="1" applyAlignment="1" applyProtection="1">
      <alignment horizontal="center" vertical="center" wrapText="1"/>
      <protection locked="0"/>
    </xf>
    <xf numFmtId="3" fontId="44" fillId="51" borderId="5" xfId="0" applyNumberFormat="1" applyFont="1" applyFill="1" applyBorder="1" applyAlignment="1" applyProtection="1">
      <alignment horizontal="center" vertical="center" wrapText="1"/>
      <protection locked="0"/>
    </xf>
    <xf numFmtId="3" fontId="44" fillId="51" borderId="3" xfId="0" applyNumberFormat="1" applyFont="1" applyFill="1" applyBorder="1" applyAlignment="1" applyProtection="1">
      <alignment horizontal="center" vertical="center" wrapText="1"/>
      <protection locked="0"/>
    </xf>
    <xf numFmtId="3" fontId="44" fillId="51" borderId="7" xfId="0" applyNumberFormat="1" applyFont="1" applyFill="1" applyBorder="1" applyAlignment="1" applyProtection="1">
      <alignment horizontal="center" vertical="center" wrapText="1"/>
      <protection locked="0"/>
    </xf>
    <xf numFmtId="166" fontId="44" fillId="47" borderId="43" xfId="0" applyNumberFormat="1" applyFont="1" applyFill="1" applyBorder="1" applyAlignment="1" applyProtection="1">
      <alignment horizontal="center" vertical="center" wrapText="1"/>
      <protection locked="0"/>
    </xf>
    <xf numFmtId="166" fontId="44" fillId="47" borderId="41" xfId="0" applyNumberFormat="1" applyFont="1" applyFill="1" applyBorder="1" applyAlignment="1" applyProtection="1">
      <alignment horizontal="center" vertical="center" wrapText="1"/>
      <protection locked="0"/>
    </xf>
    <xf numFmtId="166" fontId="44" fillId="47" borderId="11" xfId="0" applyNumberFormat="1" applyFont="1" applyFill="1" applyBorder="1" applyAlignment="1" applyProtection="1">
      <alignment horizontal="center" vertical="center" wrapText="1"/>
      <protection locked="0"/>
    </xf>
    <xf numFmtId="166" fontId="44" fillId="47" borderId="42" xfId="0" applyNumberFormat="1" applyFont="1" applyFill="1" applyBorder="1" applyAlignment="1" applyProtection="1">
      <alignment horizontal="center" vertical="center" wrapText="1"/>
      <protection locked="0"/>
    </xf>
    <xf numFmtId="166" fontId="44" fillId="51" borderId="43" xfId="0" applyNumberFormat="1" applyFont="1" applyFill="1" applyBorder="1" applyAlignment="1" applyProtection="1">
      <alignment horizontal="center" vertical="center" wrapText="1"/>
      <protection locked="0"/>
    </xf>
    <xf numFmtId="166" fontId="44" fillId="51" borderId="41" xfId="0" applyNumberFormat="1" applyFont="1" applyFill="1" applyBorder="1" applyAlignment="1" applyProtection="1">
      <alignment horizontal="center" vertical="center" wrapText="1"/>
      <protection locked="0"/>
    </xf>
    <xf numFmtId="166" fontId="44" fillId="51" borderId="11" xfId="0" applyNumberFormat="1" applyFont="1" applyFill="1" applyBorder="1" applyAlignment="1" applyProtection="1">
      <alignment horizontal="center" vertical="center" wrapText="1"/>
      <protection locked="0"/>
    </xf>
    <xf numFmtId="166" fontId="44" fillId="51" borderId="42" xfId="0" applyNumberFormat="1" applyFont="1" applyFill="1" applyBorder="1" applyAlignment="1" applyProtection="1">
      <alignment horizontal="center" vertical="center" wrapText="1"/>
      <protection locked="0"/>
    </xf>
    <xf numFmtId="166" fontId="44" fillId="55" borderId="37" xfId="0" applyNumberFormat="1" applyFont="1" applyFill="1" applyBorder="1" applyAlignment="1" applyProtection="1">
      <alignment horizontal="center" vertical="center" wrapText="1"/>
      <protection locked="0"/>
    </xf>
    <xf numFmtId="166" fontId="44" fillId="55" borderId="6" xfId="0" applyNumberFormat="1" applyFont="1" applyFill="1" applyBorder="1" applyAlignment="1" applyProtection="1">
      <alignment horizontal="center" vertical="center" wrapText="1"/>
      <protection locked="0"/>
    </xf>
    <xf numFmtId="166" fontId="44" fillId="55" borderId="4" xfId="0" applyNumberFormat="1" applyFont="1" applyFill="1" applyBorder="1" applyAlignment="1" applyProtection="1">
      <alignment horizontal="center" vertical="center" wrapText="1"/>
      <protection locked="0"/>
    </xf>
    <xf numFmtId="166" fontId="44" fillId="55" borderId="10" xfId="0" applyNumberFormat="1" applyFont="1" applyFill="1" applyBorder="1" applyAlignment="1" applyProtection="1">
      <alignment horizontal="center" vertical="center" wrapText="1"/>
      <protection locked="0"/>
    </xf>
    <xf numFmtId="166" fontId="44" fillId="50" borderId="26" xfId="0" applyNumberFormat="1" applyFont="1" applyFill="1" applyBorder="1" applyAlignment="1" applyProtection="1">
      <alignment horizontal="center" vertical="center" wrapText="1"/>
      <protection locked="0"/>
    </xf>
    <xf numFmtId="166" fontId="44" fillId="50" borderId="1" xfId="0" applyNumberFormat="1" applyFont="1" applyFill="1" applyBorder="1" applyAlignment="1" applyProtection="1">
      <alignment horizontal="center" vertical="center" wrapText="1"/>
      <protection locked="0"/>
    </xf>
    <xf numFmtId="166" fontId="44" fillId="50" borderId="25" xfId="0" applyNumberFormat="1" applyFont="1" applyFill="1" applyBorder="1" applyAlignment="1" applyProtection="1">
      <alignment horizontal="center" vertical="center" wrapText="1"/>
      <protection locked="0"/>
    </xf>
    <xf numFmtId="3" fontId="44" fillId="50" borderId="5" xfId="0" applyNumberFormat="1" applyFont="1" applyFill="1" applyBorder="1" applyAlignment="1" applyProtection="1">
      <alignment horizontal="center" vertical="center" wrapText="1"/>
      <protection locked="0"/>
    </xf>
    <xf numFmtId="3" fontId="44" fillId="50" borderId="3" xfId="0" applyNumberFormat="1" applyFont="1" applyFill="1" applyBorder="1" applyAlignment="1" applyProtection="1">
      <alignment horizontal="center" vertical="center" wrapText="1"/>
      <protection locked="0"/>
    </xf>
    <xf numFmtId="3" fontId="44" fillId="50" borderId="7" xfId="0" applyNumberFormat="1" applyFont="1" applyFill="1" applyBorder="1" applyAlignment="1" applyProtection="1">
      <alignment horizontal="center" vertical="center" wrapText="1"/>
      <protection locked="0"/>
    </xf>
    <xf numFmtId="3" fontId="36" fillId="38" borderId="1" xfId="0" applyNumberFormat="1" applyFont="1" applyFill="1" applyBorder="1" applyAlignment="1">
      <alignment horizontal="center" vertical="center" wrapText="1"/>
    </xf>
    <xf numFmtId="0" fontId="0" fillId="38" borderId="56" xfId="0" applyFill="1" applyBorder="1" applyAlignment="1" applyProtection="1">
      <alignment horizontal="center" wrapText="1"/>
      <protection locked="0"/>
    </xf>
    <xf numFmtId="0" fontId="0" fillId="38" borderId="60" xfId="0" applyFill="1" applyBorder="1" applyAlignment="1" applyProtection="1">
      <alignment horizontal="center" wrapText="1"/>
      <protection locked="0"/>
    </xf>
    <xf numFmtId="0" fontId="34" fillId="38" borderId="60" xfId="0" applyFont="1" applyFill="1" applyBorder="1" applyAlignment="1" applyProtection="1">
      <alignment horizontal="center" wrapText="1" readingOrder="2"/>
      <protection locked="0"/>
    </xf>
    <xf numFmtId="3" fontId="44" fillId="50" borderId="27" xfId="0" applyNumberFormat="1" applyFont="1" applyFill="1" applyBorder="1" applyAlignment="1" applyProtection="1">
      <alignment horizontal="center" vertical="center" wrapText="1"/>
      <protection locked="0"/>
    </xf>
    <xf numFmtId="0" fontId="44" fillId="50" borderId="28" xfId="0" applyFont="1" applyFill="1" applyBorder="1" applyAlignment="1" applyProtection="1">
      <alignment horizontal="center" vertical="center" wrapText="1"/>
      <protection locked="0"/>
    </xf>
    <xf numFmtId="166" fontId="44" fillId="50" borderId="28" xfId="0" applyNumberFormat="1" applyFont="1" applyFill="1" applyBorder="1" applyAlignment="1" applyProtection="1">
      <alignment horizontal="center" vertical="center" wrapText="1"/>
      <protection locked="0"/>
    </xf>
    <xf numFmtId="0" fontId="44" fillId="50" borderId="46" xfId="0" applyFont="1" applyFill="1" applyBorder="1" applyAlignment="1" applyProtection="1">
      <alignment horizontal="center" vertical="center" wrapText="1"/>
      <protection locked="0"/>
    </xf>
    <xf numFmtId="0" fontId="44" fillId="50" borderId="6" xfId="0" applyFont="1" applyFill="1" applyBorder="1" applyAlignment="1" applyProtection="1">
      <alignment horizontal="center" vertical="center" wrapText="1"/>
      <protection locked="0"/>
    </xf>
    <xf numFmtId="0" fontId="44" fillId="50" borderId="4" xfId="0" applyFont="1" applyFill="1" applyBorder="1" applyAlignment="1" applyProtection="1">
      <alignment horizontal="center" vertical="center" wrapText="1"/>
      <protection locked="0"/>
    </xf>
    <xf numFmtId="3" fontId="44" fillId="50" borderId="32" xfId="0" applyNumberFormat="1" applyFont="1" applyFill="1" applyBorder="1" applyAlignment="1" applyProtection="1">
      <alignment horizontal="center" vertical="center" wrapText="1"/>
      <protection locked="0"/>
    </xf>
    <xf numFmtId="0" fontId="44" fillId="50" borderId="2" xfId="0" applyFont="1" applyFill="1" applyBorder="1" applyAlignment="1" applyProtection="1">
      <alignment horizontal="center" vertical="center" wrapText="1"/>
      <protection locked="0"/>
    </xf>
    <xf numFmtId="166" fontId="44" fillId="50" borderId="2" xfId="0" applyNumberFormat="1" applyFont="1" applyFill="1" applyBorder="1" applyAlignment="1" applyProtection="1">
      <alignment horizontal="center" vertical="center" wrapText="1"/>
      <protection locked="0"/>
    </xf>
    <xf numFmtId="0" fontId="44" fillId="50" borderId="33" xfId="0" applyFont="1" applyFill="1" applyBorder="1" applyAlignment="1" applyProtection="1">
      <alignment horizontal="center" vertical="center" wrapText="1"/>
      <protection locked="0"/>
    </xf>
    <xf numFmtId="0" fontId="44" fillId="50" borderId="10" xfId="0" applyFont="1" applyFill="1" applyBorder="1" applyAlignment="1" applyProtection="1">
      <alignment horizontal="center" vertical="center" wrapText="1"/>
      <protection locked="0"/>
    </xf>
    <xf numFmtId="3" fontId="44" fillId="50" borderId="30" xfId="0" applyNumberFormat="1" applyFont="1" applyFill="1" applyBorder="1" applyAlignment="1" applyProtection="1">
      <alignment horizontal="center" vertical="center" wrapText="1"/>
      <protection locked="0"/>
    </xf>
    <xf numFmtId="0" fontId="44" fillId="50" borderId="21" xfId="0" applyFont="1" applyFill="1" applyBorder="1" applyAlignment="1" applyProtection="1">
      <alignment horizontal="center" vertical="center" wrapText="1"/>
      <protection locked="0"/>
    </xf>
    <xf numFmtId="166" fontId="44" fillId="50" borderId="21" xfId="0" applyNumberFormat="1" applyFont="1" applyFill="1" applyBorder="1" applyAlignment="1" applyProtection="1">
      <alignment horizontal="center" vertical="center" wrapText="1"/>
      <protection locked="0"/>
    </xf>
    <xf numFmtId="0" fontId="44" fillId="50" borderId="31" xfId="0" applyFont="1" applyFill="1" applyBorder="1" applyAlignment="1" applyProtection="1">
      <alignment horizontal="center" vertical="center" wrapText="1"/>
      <protection locked="0"/>
    </xf>
    <xf numFmtId="0" fontId="35" fillId="0" borderId="0" xfId="0" applyFont="1" applyAlignment="1">
      <alignment horizontal="center" vertical="center" wrapText="1"/>
    </xf>
    <xf numFmtId="3" fontId="36" fillId="0" borderId="1" xfId="0" applyNumberFormat="1" applyFont="1" applyBorder="1" applyAlignment="1">
      <alignment horizontal="center"/>
    </xf>
    <xf numFmtId="0" fontId="36" fillId="0" borderId="1" xfId="0" applyFont="1" applyBorder="1" applyAlignment="1">
      <alignment horizontal="center"/>
    </xf>
    <xf numFmtId="0" fontId="58" fillId="42" borderId="1" xfId="0" applyFont="1" applyFill="1" applyBorder="1" applyAlignment="1">
      <alignment horizontal="center"/>
    </xf>
    <xf numFmtId="0" fontId="5" fillId="0" borderId="0" xfId="0" applyFont="1" applyAlignment="1">
      <alignment horizontal="center" vertical="center"/>
    </xf>
    <xf numFmtId="3" fontId="3" fillId="0" borderId="0" xfId="0" applyNumberFormat="1" applyFont="1" applyAlignment="1">
      <alignment horizontal="center" vertical="center"/>
    </xf>
    <xf numFmtId="49" fontId="36" fillId="0" borderId="1" xfId="0" applyNumberFormat="1" applyFont="1" applyBorder="1" applyAlignment="1">
      <alignment horizontal="center" vertical="center" wrapText="1"/>
    </xf>
    <xf numFmtId="3" fontId="47" fillId="52" borderId="1" xfId="0" applyNumberFormat="1" applyFont="1" applyFill="1" applyBorder="1" applyAlignment="1">
      <alignment horizontal="center" vertical="center" wrapText="1"/>
    </xf>
    <xf numFmtId="0" fontId="38" fillId="44" borderId="56" xfId="0" applyFont="1" applyFill="1" applyBorder="1" applyAlignment="1" applyProtection="1">
      <alignment horizontal="center" vertical="center" wrapText="1"/>
      <protection locked="0"/>
    </xf>
    <xf numFmtId="3" fontId="38" fillId="44" borderId="57" xfId="0" applyNumberFormat="1" applyFont="1" applyFill="1" applyBorder="1" applyAlignment="1" applyProtection="1">
      <alignment horizontal="center" vertical="center" wrapText="1"/>
      <protection locked="0"/>
    </xf>
    <xf numFmtId="0" fontId="56" fillId="43" borderId="56" xfId="0" applyFont="1" applyFill="1" applyBorder="1" applyAlignment="1" applyProtection="1">
      <alignment horizontal="center" vertical="center" wrapText="1"/>
      <protection locked="0"/>
    </xf>
    <xf numFmtId="3" fontId="38" fillId="43" borderId="57" xfId="0" applyNumberFormat="1" applyFont="1" applyFill="1" applyBorder="1" applyAlignment="1" applyProtection="1">
      <alignment horizontal="center" vertical="center" wrapText="1"/>
      <protection locked="0"/>
    </xf>
    <xf numFmtId="3" fontId="43" fillId="48" borderId="5" xfId="48" applyNumberFormat="1" applyFont="1" applyFill="1" applyBorder="1" applyAlignment="1">
      <alignment horizontal="center" vertical="center"/>
    </xf>
    <xf numFmtId="3" fontId="30" fillId="0" borderId="3" xfId="48" applyNumberFormat="1" applyFont="1" applyBorder="1" applyAlignment="1">
      <alignment horizontal="center" vertical="center" wrapText="1"/>
    </xf>
    <xf numFmtId="3" fontId="30" fillId="0" borderId="7" xfId="48" applyNumberFormat="1" applyFont="1" applyBorder="1" applyAlignment="1">
      <alignment horizontal="center" vertical="center" wrapText="1"/>
    </xf>
    <xf numFmtId="3" fontId="3" fillId="38" borderId="1" xfId="0" applyNumberFormat="1" applyFont="1" applyFill="1" applyBorder="1" applyAlignment="1">
      <alignment horizontal="center" vertical="center" wrapText="1"/>
    </xf>
    <xf numFmtId="3" fontId="3" fillId="38" borderId="26" xfId="0" applyNumberFormat="1" applyFont="1" applyFill="1" applyBorder="1" applyAlignment="1">
      <alignment horizontal="center" vertical="center" wrapText="1"/>
    </xf>
    <xf numFmtId="3" fontId="3" fillId="38" borderId="6" xfId="0" applyNumberFormat="1" applyFont="1" applyFill="1" applyBorder="1" applyAlignment="1">
      <alignment horizontal="center" vertical="center" wrapText="1"/>
    </xf>
    <xf numFmtId="3" fontId="3" fillId="38" borderId="4" xfId="0" applyNumberFormat="1" applyFont="1" applyFill="1" applyBorder="1" applyAlignment="1">
      <alignment horizontal="center" vertical="center" wrapText="1"/>
    </xf>
    <xf numFmtId="3" fontId="3" fillId="38" borderId="25" xfId="0" applyNumberFormat="1" applyFont="1" applyFill="1" applyBorder="1" applyAlignment="1">
      <alignment horizontal="center" vertical="center" wrapText="1"/>
    </xf>
    <xf numFmtId="3" fontId="3" fillId="38" borderId="10" xfId="0" applyNumberFormat="1" applyFont="1" applyFill="1" applyBorder="1" applyAlignment="1">
      <alignment horizontal="center" vertical="center" wrapText="1"/>
    </xf>
    <xf numFmtId="9" fontId="0" fillId="0" borderId="0" xfId="0" applyNumberFormat="1" applyAlignment="1">
      <alignment vertical="center"/>
    </xf>
    <xf numFmtId="3" fontId="47" fillId="55" borderId="2" xfId="0" applyNumberFormat="1" applyFont="1" applyFill="1" applyBorder="1" applyAlignment="1">
      <alignment horizontal="center" vertical="center" wrapText="1"/>
    </xf>
    <xf numFmtId="3" fontId="47" fillId="55" borderId="33" xfId="0" applyNumberFormat="1" applyFont="1" applyFill="1" applyBorder="1" applyAlignment="1">
      <alignment horizontal="center" vertical="center" wrapText="1"/>
    </xf>
    <xf numFmtId="0" fontId="59" fillId="56" borderId="9" xfId="0" applyFont="1" applyFill="1" applyBorder="1" applyAlignment="1">
      <alignment horizontal="center" vertical="center"/>
    </xf>
    <xf numFmtId="0" fontId="59" fillId="56" borderId="23" xfId="0" applyFont="1" applyFill="1" applyBorder="1" applyAlignment="1">
      <alignment horizontal="center" vertical="center"/>
    </xf>
    <xf numFmtId="0" fontId="59" fillId="56" borderId="8" xfId="0" applyFont="1" applyFill="1" applyBorder="1" applyAlignment="1">
      <alignment horizontal="center" vertical="center"/>
    </xf>
    <xf numFmtId="0" fontId="60" fillId="0" borderId="0" xfId="0" applyFont="1" applyAlignment="1">
      <alignment vertical="center"/>
    </xf>
    <xf numFmtId="49" fontId="3" fillId="0" borderId="61" xfId="0" applyNumberFormat="1" applyFont="1" applyBorder="1" applyAlignment="1">
      <alignment horizontal="center" vertical="center" wrapText="1"/>
    </xf>
    <xf numFmtId="9" fontId="3" fillId="0" borderId="3" xfId="47" applyFont="1" applyBorder="1" applyAlignment="1">
      <alignment horizontal="center" vertical="center" wrapText="1"/>
    </xf>
    <xf numFmtId="3" fontId="3" fillId="0" borderId="4" xfId="0" applyNumberFormat="1" applyFont="1" applyBorder="1" applyAlignment="1">
      <alignment horizontal="center" vertical="center"/>
    </xf>
    <xf numFmtId="3" fontId="49" fillId="60" borderId="1" xfId="48" applyNumberFormat="1" applyFont="1" applyFill="1" applyBorder="1" applyAlignment="1">
      <alignment horizontal="center" vertical="top"/>
    </xf>
    <xf numFmtId="3" fontId="35" fillId="38" borderId="1" xfId="0" applyNumberFormat="1" applyFont="1" applyFill="1" applyBorder="1" applyAlignment="1">
      <alignment horizontal="center" vertical="center" wrapText="1"/>
    </xf>
    <xf numFmtId="3" fontId="50" fillId="38" borderId="1" xfId="48" applyNumberFormat="1" applyFont="1" applyFill="1" applyBorder="1" applyAlignment="1">
      <alignment horizontal="center" wrapText="1"/>
    </xf>
    <xf numFmtId="0" fontId="60" fillId="57" borderId="30" xfId="0" applyFont="1" applyFill="1" applyBorder="1" applyAlignment="1">
      <alignment horizontal="center" vertical="center"/>
    </xf>
    <xf numFmtId="3" fontId="35" fillId="57" borderId="31" xfId="0" applyNumberFormat="1" applyFont="1" applyFill="1" applyBorder="1" applyAlignment="1">
      <alignment horizontal="center" vertical="center"/>
    </xf>
    <xf numFmtId="0" fontId="35" fillId="57" borderId="30" xfId="0" applyFont="1" applyFill="1" applyBorder="1" applyAlignment="1">
      <alignment horizontal="center" vertical="center"/>
    </xf>
    <xf numFmtId="3" fontId="35" fillId="38" borderId="31" xfId="0" applyNumberFormat="1" applyFont="1" applyFill="1" applyBorder="1" applyAlignment="1">
      <alignment horizontal="center" vertical="center"/>
    </xf>
    <xf numFmtId="9" fontId="0" fillId="0" borderId="0" xfId="0" applyNumberFormat="1" applyAlignment="1">
      <alignment horizontal="center" vertical="center"/>
    </xf>
    <xf numFmtId="0" fontId="61" fillId="0" borderId="0" xfId="0" applyFont="1" applyAlignment="1">
      <alignment horizontal="center" vertical="center"/>
    </xf>
    <xf numFmtId="0" fontId="2" fillId="0" borderId="0" xfId="0" applyFont="1" applyAlignment="1" applyProtection="1">
      <alignment vertical="center" wrapText="1"/>
      <protection locked="0"/>
    </xf>
    <xf numFmtId="0" fontId="5" fillId="55" borderId="36" xfId="0" applyFont="1" applyFill="1" applyBorder="1" applyAlignment="1" applyProtection="1">
      <alignment horizontal="right" vertical="center" wrapText="1" readingOrder="2"/>
      <protection locked="0"/>
    </xf>
    <xf numFmtId="0" fontId="3" fillId="55" borderId="51" xfId="0" applyFont="1" applyFill="1" applyBorder="1" applyAlignment="1" applyProtection="1">
      <alignment horizontal="center" vertical="center" wrapText="1" readingOrder="2"/>
      <protection locked="0"/>
    </xf>
    <xf numFmtId="0" fontId="3" fillId="55" borderId="39" xfId="0" applyFont="1" applyFill="1" applyBorder="1" applyAlignment="1" applyProtection="1">
      <alignment horizontal="right" vertical="center" wrapText="1" readingOrder="2"/>
      <protection locked="0"/>
    </xf>
    <xf numFmtId="0" fontId="3" fillId="55" borderId="39" xfId="0" applyFont="1" applyFill="1" applyBorder="1" applyAlignment="1" applyProtection="1">
      <alignment horizontal="center" vertical="center" wrapText="1" readingOrder="2"/>
      <protection locked="0"/>
    </xf>
    <xf numFmtId="0" fontId="3" fillId="55" borderId="37" xfId="0" applyFont="1" applyFill="1" applyBorder="1" applyAlignment="1" applyProtection="1">
      <alignment horizontal="right" vertical="center" wrapText="1" readingOrder="2"/>
      <protection locked="0"/>
    </xf>
    <xf numFmtId="0" fontId="3" fillId="55" borderId="50" xfId="0" applyFont="1" applyFill="1" applyBorder="1" applyAlignment="1" applyProtection="1">
      <alignment horizontal="center" vertical="center" wrapText="1" readingOrder="2"/>
      <protection locked="0"/>
    </xf>
    <xf numFmtId="0" fontId="3" fillId="55" borderId="26" xfId="0" applyFont="1" applyFill="1" applyBorder="1" applyAlignment="1" applyProtection="1">
      <alignment horizontal="right" vertical="center" wrapText="1" readingOrder="2"/>
      <protection locked="0"/>
    </xf>
    <xf numFmtId="0" fontId="3" fillId="55" borderId="26" xfId="0" applyFont="1" applyFill="1" applyBorder="1" applyAlignment="1" applyProtection="1">
      <alignment horizontal="center" vertical="center" wrapText="1" readingOrder="2"/>
      <protection locked="0"/>
    </xf>
    <xf numFmtId="0" fontId="3" fillId="55" borderId="41" xfId="0" applyFont="1" applyFill="1" applyBorder="1" applyAlignment="1" applyProtection="1">
      <alignment horizontal="right" vertical="center" wrapText="1" readingOrder="2"/>
      <protection locked="0"/>
    </xf>
    <xf numFmtId="0" fontId="3" fillId="55" borderId="52" xfId="0" applyFont="1" applyFill="1" applyBorder="1" applyAlignment="1" applyProtection="1">
      <alignment horizontal="center" vertical="center" wrapText="1" readingOrder="2"/>
      <protection locked="0"/>
    </xf>
    <xf numFmtId="0" fontId="3" fillId="55" borderId="1" xfId="0" applyFont="1" applyFill="1" applyBorder="1" applyAlignment="1" applyProtection="1">
      <alignment horizontal="right" vertical="center" wrapText="1" readingOrder="2"/>
      <protection locked="0"/>
    </xf>
    <xf numFmtId="0" fontId="4" fillId="55" borderId="1" xfId="0" applyFont="1" applyFill="1" applyBorder="1" applyAlignment="1" applyProtection="1">
      <alignment horizontal="right" vertical="center" wrapText="1" readingOrder="2"/>
      <protection locked="0"/>
    </xf>
    <xf numFmtId="0" fontId="3" fillId="55" borderId="1" xfId="0" applyFont="1" applyFill="1" applyBorder="1" applyAlignment="1" applyProtection="1">
      <alignment horizontal="center" vertical="center" wrapText="1" readingOrder="2"/>
      <protection locked="0"/>
    </xf>
    <xf numFmtId="0" fontId="3" fillId="55" borderId="11" xfId="0" applyFont="1" applyFill="1" applyBorder="1" applyAlignment="1" applyProtection="1">
      <alignment horizontal="right" vertical="center" wrapText="1" readingOrder="2"/>
      <protection locked="0"/>
    </xf>
    <xf numFmtId="0" fontId="3" fillId="55" borderId="38" xfId="0" applyFont="1" applyFill="1" applyBorder="1" applyAlignment="1" applyProtection="1">
      <alignment horizontal="center" vertical="center" wrapText="1" readingOrder="2"/>
      <protection locked="0"/>
    </xf>
    <xf numFmtId="0" fontId="3" fillId="55" borderId="25" xfId="0" applyFont="1" applyFill="1" applyBorder="1" applyAlignment="1" applyProtection="1">
      <alignment horizontal="right" vertical="center" wrapText="1" readingOrder="2"/>
      <protection locked="0"/>
    </xf>
    <xf numFmtId="0" fontId="3" fillId="55" borderId="25" xfId="0" applyFont="1" applyFill="1" applyBorder="1" applyAlignment="1" applyProtection="1">
      <alignment horizontal="center" vertical="center" wrapText="1" readingOrder="2"/>
      <protection locked="0"/>
    </xf>
    <xf numFmtId="0" fontId="4" fillId="55" borderId="26" xfId="0" applyFont="1" applyFill="1" applyBorder="1" applyAlignment="1" applyProtection="1">
      <alignment horizontal="right" vertical="center" wrapText="1" readingOrder="2"/>
      <protection locked="0"/>
    </xf>
    <xf numFmtId="0" fontId="6" fillId="55" borderId="1" xfId="0" applyFont="1" applyFill="1" applyBorder="1" applyAlignment="1" applyProtection="1">
      <alignment horizontal="right" vertical="center" wrapText="1" readingOrder="2"/>
      <protection locked="0"/>
    </xf>
    <xf numFmtId="49" fontId="3" fillId="55" borderId="1" xfId="0" applyNumberFormat="1" applyFont="1" applyFill="1" applyBorder="1" applyAlignment="1" applyProtection="1">
      <alignment horizontal="center" vertical="center" wrapText="1" readingOrder="2"/>
      <protection locked="0"/>
    </xf>
    <xf numFmtId="0" fontId="4" fillId="55" borderId="1" xfId="0" applyFont="1" applyFill="1" applyBorder="1" applyAlignment="1" applyProtection="1">
      <alignment horizontal="center" vertical="center" wrapText="1" readingOrder="2"/>
      <protection locked="0"/>
    </xf>
    <xf numFmtId="0" fontId="4" fillId="55" borderId="11" xfId="0" applyFont="1" applyFill="1" applyBorder="1" applyAlignment="1" applyProtection="1">
      <alignment horizontal="right" vertical="center" wrapText="1" readingOrder="2"/>
      <protection locked="0"/>
    </xf>
    <xf numFmtId="0" fontId="6" fillId="55" borderId="25" xfId="0" applyFont="1" applyFill="1" applyBorder="1" applyAlignment="1" applyProtection="1">
      <alignment horizontal="right" vertical="center" wrapText="1" readingOrder="2"/>
      <protection locked="0"/>
    </xf>
    <xf numFmtId="0" fontId="8" fillId="55" borderId="1" xfId="0" applyFont="1" applyFill="1" applyBorder="1" applyAlignment="1" applyProtection="1">
      <alignment horizontal="right" vertical="center" wrapText="1" readingOrder="2"/>
      <protection locked="0"/>
    </xf>
    <xf numFmtId="49" fontId="9" fillId="55" borderId="1" xfId="0" applyNumberFormat="1" applyFont="1" applyFill="1" applyBorder="1" applyAlignment="1" applyProtection="1">
      <alignment horizontal="center" vertical="center" wrapText="1" readingOrder="2"/>
      <protection locked="0"/>
    </xf>
    <xf numFmtId="0" fontId="9" fillId="55" borderId="1" xfId="0" applyFont="1" applyFill="1" applyBorder="1" applyAlignment="1" applyProtection="1">
      <alignment horizontal="right" vertical="center" wrapText="1" readingOrder="2"/>
      <protection locked="0"/>
    </xf>
    <xf numFmtId="0" fontId="8" fillId="55" borderId="1" xfId="0" applyFont="1" applyFill="1" applyBorder="1" applyAlignment="1" applyProtection="1">
      <alignment horizontal="center" vertical="center" wrapText="1" readingOrder="2"/>
      <protection locked="0"/>
    </xf>
    <xf numFmtId="0" fontId="8" fillId="55" borderId="25" xfId="0" applyFont="1" applyFill="1" applyBorder="1" applyAlignment="1" applyProtection="1">
      <alignment horizontal="right" vertical="center" wrapText="1" readingOrder="2"/>
      <protection locked="0"/>
    </xf>
    <xf numFmtId="1" fontId="4" fillId="55" borderId="11" xfId="0" applyNumberFormat="1" applyFont="1" applyFill="1" applyBorder="1" applyAlignment="1" applyProtection="1">
      <alignment horizontal="right" vertical="center" wrapText="1" readingOrder="2"/>
      <protection locked="0"/>
    </xf>
    <xf numFmtId="1" fontId="4" fillId="55" borderId="1" xfId="0" applyNumberFormat="1" applyFont="1" applyFill="1" applyBorder="1" applyAlignment="1" applyProtection="1">
      <alignment horizontal="right" vertical="center" wrapText="1" readingOrder="2"/>
      <protection locked="0"/>
    </xf>
    <xf numFmtId="1" fontId="4" fillId="55" borderId="1" xfId="0" applyNumberFormat="1" applyFont="1" applyFill="1" applyBorder="1" applyAlignment="1" applyProtection="1">
      <alignment horizontal="center" vertical="center" wrapText="1" readingOrder="2"/>
      <protection locked="0"/>
    </xf>
    <xf numFmtId="1" fontId="3" fillId="55" borderId="11" xfId="0" applyNumberFormat="1" applyFont="1" applyFill="1" applyBorder="1" applyAlignment="1" applyProtection="1">
      <alignment horizontal="right" vertical="center" wrapText="1" readingOrder="2"/>
      <protection locked="0"/>
    </xf>
    <xf numFmtId="0" fontId="4" fillId="55" borderId="1" xfId="3" applyFont="1" applyFill="1" applyBorder="1" applyAlignment="1" applyProtection="1">
      <alignment horizontal="center" vertical="center" wrapText="1" readingOrder="2"/>
      <protection locked="0"/>
    </xf>
    <xf numFmtId="0" fontId="4" fillId="55" borderId="25" xfId="0" applyFont="1" applyFill="1" applyBorder="1" applyAlignment="1" applyProtection="1">
      <alignment horizontal="right" vertical="center" wrapText="1" readingOrder="2"/>
      <protection locked="0"/>
    </xf>
    <xf numFmtId="0" fontId="4" fillId="55" borderId="42" xfId="0" applyFont="1" applyFill="1" applyBorder="1" applyAlignment="1" applyProtection="1">
      <alignment horizontal="right" vertical="center" wrapText="1" readingOrder="2"/>
      <protection locked="0"/>
    </xf>
    <xf numFmtId="165" fontId="3" fillId="52" borderId="1" xfId="0" applyNumberFormat="1" applyFont="1" applyFill="1" applyBorder="1" applyAlignment="1" applyProtection="1">
      <alignment horizontal="center" vertical="center" wrapText="1"/>
      <protection locked="0"/>
    </xf>
    <xf numFmtId="1" fontId="3" fillId="52" borderId="1" xfId="0" applyNumberFormat="1" applyFont="1" applyFill="1" applyBorder="1" applyAlignment="1" applyProtection="1">
      <alignment horizontal="center" vertical="center" wrapText="1"/>
      <protection locked="0"/>
    </xf>
    <xf numFmtId="3" fontId="3" fillId="52" borderId="5" xfId="0" applyNumberFormat="1" applyFont="1" applyFill="1" applyBorder="1" applyAlignment="1" applyProtection="1">
      <alignment horizontal="center" vertical="center" wrapText="1"/>
      <protection locked="0"/>
    </xf>
    <xf numFmtId="165" fontId="3" fillId="52" borderId="26" xfId="0" applyNumberFormat="1" applyFont="1" applyFill="1" applyBorder="1" applyAlignment="1" applyProtection="1">
      <alignment horizontal="center" vertical="center" wrapText="1"/>
      <protection locked="0"/>
    </xf>
    <xf numFmtId="1" fontId="3" fillId="52" borderId="26" xfId="0" applyNumberFormat="1" applyFont="1" applyFill="1" applyBorder="1" applyAlignment="1" applyProtection="1">
      <alignment horizontal="center" vertical="center" wrapText="1"/>
      <protection locked="0"/>
    </xf>
    <xf numFmtId="3" fontId="3" fillId="52" borderId="3" xfId="0" applyNumberFormat="1" applyFont="1" applyFill="1" applyBorder="1" applyAlignment="1" applyProtection="1">
      <alignment horizontal="center" vertical="center" wrapText="1"/>
      <protection locked="0"/>
    </xf>
    <xf numFmtId="3" fontId="4" fillId="52" borderId="3" xfId="0" applyNumberFormat="1" applyFont="1" applyFill="1" applyBorder="1" applyAlignment="1" applyProtection="1">
      <alignment horizontal="center" vertical="center" wrapText="1"/>
      <protection locked="0"/>
    </xf>
    <xf numFmtId="3" fontId="3" fillId="52" borderId="7" xfId="0" applyNumberFormat="1" applyFont="1" applyFill="1" applyBorder="1" applyAlignment="1" applyProtection="1">
      <alignment horizontal="center" vertical="center" wrapText="1"/>
      <protection locked="0"/>
    </xf>
    <xf numFmtId="165" fontId="3" fillId="52" borderId="25" xfId="0" applyNumberFormat="1" applyFont="1" applyFill="1" applyBorder="1" applyAlignment="1" applyProtection="1">
      <alignment horizontal="center" vertical="center" wrapText="1"/>
      <protection locked="0"/>
    </xf>
    <xf numFmtId="1" fontId="3" fillId="52" borderId="25" xfId="0" applyNumberFormat="1" applyFont="1" applyFill="1" applyBorder="1" applyAlignment="1" applyProtection="1">
      <alignment horizontal="center" vertical="center" wrapText="1"/>
      <protection locked="0"/>
    </xf>
    <xf numFmtId="1" fontId="3" fillId="58" borderId="6" xfId="0" applyNumberFormat="1" applyFont="1" applyFill="1" applyBorder="1" applyAlignment="1" applyProtection="1">
      <alignment horizontal="center" vertical="center" wrapText="1"/>
      <protection locked="0"/>
    </xf>
    <xf numFmtId="1" fontId="3" fillId="58" borderId="4" xfId="0" applyNumberFormat="1" applyFont="1" applyFill="1" applyBorder="1" applyAlignment="1" applyProtection="1">
      <alignment horizontal="center" vertical="center" wrapText="1"/>
      <protection locked="0"/>
    </xf>
    <xf numFmtId="1" fontId="3" fillId="58" borderId="10" xfId="0" applyNumberFormat="1" applyFont="1" applyFill="1" applyBorder="1" applyAlignment="1" applyProtection="1">
      <alignment horizontal="center" vertical="center" wrapText="1"/>
      <protection locked="0"/>
    </xf>
    <xf numFmtId="0" fontId="3" fillId="41" borderId="0" xfId="0" applyFont="1" applyFill="1" applyAlignment="1">
      <alignment horizontal="center" vertical="center" wrapText="1"/>
    </xf>
    <xf numFmtId="0" fontId="2" fillId="61" borderId="43" xfId="0" applyFont="1" applyFill="1" applyBorder="1" applyAlignment="1" applyProtection="1">
      <alignment horizontal="center" vertical="center" wrapText="1" readingOrder="2"/>
      <protection locked="0"/>
    </xf>
    <xf numFmtId="0" fontId="0" fillId="0" borderId="0" xfId="0" applyAlignment="1" applyProtection="1">
      <alignment wrapText="1" readingOrder="2"/>
      <protection locked="0"/>
    </xf>
    <xf numFmtId="0" fontId="2" fillId="0" borderId="0" xfId="0" applyFont="1" applyAlignment="1" applyProtection="1">
      <alignment vertical="center" wrapText="1" readingOrder="2"/>
      <protection locked="0"/>
    </xf>
    <xf numFmtId="0" fontId="3" fillId="0" borderId="43" xfId="0" applyFont="1" applyBorder="1" applyAlignment="1" applyProtection="1">
      <alignment horizontal="center" vertical="center" wrapText="1" readingOrder="2"/>
      <protection locked="0"/>
    </xf>
    <xf numFmtId="0" fontId="3" fillId="0" borderId="41" xfId="0" applyFont="1" applyBorder="1" applyAlignment="1" applyProtection="1">
      <alignment horizontal="center" vertical="center" wrapText="1" readingOrder="2"/>
      <protection locked="0"/>
    </xf>
    <xf numFmtId="0" fontId="3" fillId="0" borderId="11" xfId="0" applyFont="1" applyBorder="1" applyAlignment="1" applyProtection="1">
      <alignment horizontal="center" vertical="center" wrapText="1" readingOrder="2"/>
      <protection locked="0"/>
    </xf>
    <xf numFmtId="0" fontId="4" fillId="0" borderId="11" xfId="0" applyFont="1" applyBorder="1" applyAlignment="1" applyProtection="1">
      <alignment horizontal="center" vertical="center" wrapText="1" readingOrder="2"/>
      <protection locked="0"/>
    </xf>
    <xf numFmtId="1" fontId="4" fillId="0" borderId="11" xfId="0" applyNumberFormat="1" applyFont="1" applyBorder="1" applyAlignment="1" applyProtection="1">
      <alignment horizontal="center" vertical="center" wrapText="1" readingOrder="2"/>
      <protection locked="0"/>
    </xf>
    <xf numFmtId="0" fontId="3" fillId="55" borderId="65" xfId="0" applyFont="1" applyFill="1" applyBorder="1" applyAlignment="1" applyProtection="1">
      <alignment horizontal="center" vertical="center" wrapText="1" readingOrder="2"/>
      <protection locked="0"/>
    </xf>
    <xf numFmtId="0" fontId="3" fillId="39" borderId="32" xfId="0" applyFont="1" applyFill="1" applyBorder="1" applyAlignment="1" applyProtection="1">
      <alignment horizontal="right" vertical="center" wrapText="1"/>
      <protection locked="0"/>
    </xf>
    <xf numFmtId="0" fontId="3" fillId="39" borderId="2" xfId="0" applyFont="1" applyFill="1" applyBorder="1" applyAlignment="1" applyProtection="1">
      <alignment horizontal="right" vertical="center" wrapText="1"/>
      <protection locked="0"/>
    </xf>
    <xf numFmtId="0" fontId="3" fillId="4" borderId="3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0" borderId="66" xfId="0" applyFont="1" applyBorder="1" applyAlignment="1" applyProtection="1">
      <alignment horizontal="center" vertical="center" wrapText="1" readingOrder="2"/>
      <protection locked="0"/>
    </xf>
    <xf numFmtId="0" fontId="3" fillId="4" borderId="66" xfId="0" applyFont="1" applyFill="1" applyBorder="1" applyAlignment="1" applyProtection="1">
      <alignment horizontal="center" vertical="center" wrapText="1"/>
      <protection locked="0"/>
    </xf>
    <xf numFmtId="3" fontId="44" fillId="47" borderId="32" xfId="0" applyNumberFormat="1" applyFont="1" applyFill="1" applyBorder="1" applyAlignment="1" applyProtection="1">
      <alignment horizontal="center" vertical="center" wrapText="1"/>
      <protection locked="0"/>
    </xf>
    <xf numFmtId="166" fontId="44" fillId="47" borderId="66" xfId="0" applyNumberFormat="1" applyFont="1" applyFill="1" applyBorder="1" applyAlignment="1" applyProtection="1">
      <alignment horizontal="center" vertical="center" wrapText="1"/>
      <protection locked="0"/>
    </xf>
    <xf numFmtId="3" fontId="44" fillId="51" borderId="32" xfId="0" applyNumberFormat="1" applyFont="1" applyFill="1" applyBorder="1" applyAlignment="1" applyProtection="1">
      <alignment horizontal="center" vertical="center" wrapText="1"/>
      <protection locked="0"/>
    </xf>
    <xf numFmtId="166" fontId="44" fillId="51" borderId="66" xfId="0" applyNumberFormat="1" applyFont="1" applyFill="1" applyBorder="1" applyAlignment="1" applyProtection="1">
      <alignment horizontal="center" vertical="center" wrapText="1"/>
      <protection locked="0"/>
    </xf>
    <xf numFmtId="166" fontId="44" fillId="55" borderId="33" xfId="0" applyNumberFormat="1" applyFont="1" applyFill="1" applyBorder="1" applyAlignment="1" applyProtection="1">
      <alignment horizontal="center" vertical="center" wrapText="1"/>
      <protection locked="0"/>
    </xf>
    <xf numFmtId="0" fontId="3" fillId="55" borderId="2" xfId="0" applyFont="1" applyFill="1" applyBorder="1" applyAlignment="1" applyProtection="1">
      <alignment horizontal="right" vertical="center" wrapText="1" readingOrder="2"/>
      <protection locked="0"/>
    </xf>
    <xf numFmtId="0" fontId="3" fillId="39" borderId="2" xfId="0" applyFont="1" applyFill="1" applyBorder="1" applyAlignment="1" applyProtection="1">
      <alignment horizontal="right" vertical="center" wrapText="1" readingOrder="2"/>
      <protection locked="0"/>
    </xf>
    <xf numFmtId="17" fontId="3" fillId="39" borderId="32" xfId="0" applyNumberFormat="1" applyFont="1" applyFill="1" applyBorder="1" applyAlignment="1" applyProtection="1">
      <alignment horizontal="right" vertical="center" wrapText="1"/>
      <protection locked="0"/>
    </xf>
    <xf numFmtId="0" fontId="6" fillId="39" borderId="2" xfId="0" applyFont="1" applyFill="1" applyBorder="1" applyAlignment="1" applyProtection="1">
      <alignment horizontal="right" vertical="center" wrapText="1"/>
      <protection locked="0"/>
    </xf>
    <xf numFmtId="1" fontId="3" fillId="39" borderId="33" xfId="0" applyNumberFormat="1" applyFont="1" applyFill="1" applyBorder="1" applyAlignment="1" applyProtection="1">
      <alignment horizontal="right" vertical="center" wrapText="1" readingOrder="2"/>
      <protection locked="0"/>
    </xf>
    <xf numFmtId="0" fontId="4" fillId="39" borderId="30" xfId="0" applyFont="1" applyFill="1" applyBorder="1" applyAlignment="1" applyProtection="1">
      <alignment horizontal="right" vertical="center" wrapText="1"/>
      <protection locked="0"/>
    </xf>
    <xf numFmtId="0" fontId="4" fillId="39" borderId="21" xfId="0" applyFont="1" applyFill="1" applyBorder="1" applyAlignment="1" applyProtection="1">
      <alignment horizontal="right" vertical="center" wrapText="1"/>
      <protection locked="0"/>
    </xf>
    <xf numFmtId="1" fontId="4" fillId="39" borderId="21" xfId="0" applyNumberFormat="1" applyFont="1" applyFill="1" applyBorder="1" applyAlignment="1" applyProtection="1">
      <alignment horizontal="right" vertical="center" wrapText="1"/>
      <protection locked="0"/>
    </xf>
    <xf numFmtId="0" fontId="4" fillId="39" borderId="21" xfId="0" applyFont="1" applyFill="1" applyBorder="1" applyAlignment="1" applyProtection="1">
      <alignment horizontal="right" vertical="center" wrapText="1" readingOrder="2"/>
      <protection locked="0"/>
    </xf>
    <xf numFmtId="1" fontId="4" fillId="39" borderId="31" xfId="0" applyNumberFormat="1" applyFont="1" applyFill="1" applyBorder="1" applyAlignment="1" applyProtection="1">
      <alignment horizontal="right" vertical="center" wrapText="1" readingOrder="2"/>
      <protection locked="0"/>
    </xf>
    <xf numFmtId="0" fontId="4" fillId="3" borderId="30"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0" borderId="44" xfId="0" applyFont="1" applyBorder="1" applyAlignment="1" applyProtection="1">
      <alignment horizontal="center" vertical="center" wrapText="1" readingOrder="2"/>
      <protection locked="0"/>
    </xf>
    <xf numFmtId="0" fontId="4" fillId="4" borderId="44" xfId="0" applyFont="1" applyFill="1" applyBorder="1" applyAlignment="1" applyProtection="1">
      <alignment horizontal="center" vertical="center" wrapText="1"/>
      <protection locked="0"/>
    </xf>
    <xf numFmtId="3" fontId="44" fillId="47" borderId="30" xfId="0" applyNumberFormat="1" applyFont="1" applyFill="1" applyBorder="1" applyAlignment="1" applyProtection="1">
      <alignment horizontal="center" vertical="center" wrapText="1"/>
      <protection locked="0"/>
    </xf>
    <xf numFmtId="166" fontId="44" fillId="47" borderId="44" xfId="0" applyNumberFormat="1" applyFont="1" applyFill="1" applyBorder="1" applyAlignment="1" applyProtection="1">
      <alignment horizontal="center" vertical="center" wrapText="1"/>
      <protection locked="0"/>
    </xf>
    <xf numFmtId="3" fontId="44" fillId="51" borderId="30" xfId="0" applyNumberFormat="1" applyFont="1" applyFill="1" applyBorder="1" applyAlignment="1" applyProtection="1">
      <alignment horizontal="center" vertical="center" wrapText="1"/>
      <protection locked="0"/>
    </xf>
    <xf numFmtId="166" fontId="44" fillId="51" borderId="44" xfId="0" applyNumberFormat="1" applyFont="1" applyFill="1" applyBorder="1" applyAlignment="1" applyProtection="1">
      <alignment horizontal="center" vertical="center" wrapText="1"/>
      <protection locked="0"/>
    </xf>
    <xf numFmtId="0" fontId="44" fillId="55" borderId="30" xfId="0" applyFont="1" applyFill="1" applyBorder="1" applyAlignment="1" applyProtection="1">
      <alignment horizontal="center" vertical="center" wrapText="1"/>
      <protection locked="0"/>
    </xf>
    <xf numFmtId="166" fontId="44" fillId="55" borderId="31"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readingOrder="2"/>
      <protection locked="0"/>
    </xf>
    <xf numFmtId="0" fontId="4" fillId="0" borderId="1" xfId="0" applyFont="1" applyBorder="1" applyAlignment="1" applyProtection="1">
      <alignment horizontal="center" vertical="center" wrapText="1" readingOrder="2"/>
      <protection locked="0"/>
    </xf>
    <xf numFmtId="0" fontId="3" fillId="0" borderId="26" xfId="0" applyFont="1" applyBorder="1" applyAlignment="1" applyProtection="1">
      <alignment horizontal="center" vertical="center" wrapText="1" readingOrder="2"/>
      <protection locked="0"/>
    </xf>
    <xf numFmtId="166" fontId="44" fillId="47" borderId="6" xfId="0" applyNumberFormat="1" applyFont="1" applyFill="1" applyBorder="1" applyAlignment="1" applyProtection="1">
      <alignment horizontal="center" vertical="center" wrapText="1"/>
      <protection locked="0"/>
    </xf>
    <xf numFmtId="166" fontId="44" fillId="47" borderId="4" xfId="0" applyNumberFormat="1" applyFont="1" applyFill="1" applyBorder="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9" fontId="3" fillId="36" borderId="26" xfId="0" applyNumberFormat="1" applyFont="1" applyFill="1" applyBorder="1" applyAlignment="1" applyProtection="1">
      <alignment horizontal="center" vertical="center" wrapText="1"/>
      <protection locked="0"/>
    </xf>
    <xf numFmtId="1" fontId="3" fillId="52" borderId="6" xfId="0" applyNumberFormat="1" applyFont="1" applyFill="1" applyBorder="1" applyAlignment="1" applyProtection="1">
      <alignment horizontal="center" vertical="center" wrapText="1"/>
      <protection locked="0"/>
    </xf>
    <xf numFmtId="1" fontId="3" fillId="52" borderId="4" xfId="0" applyNumberFormat="1" applyFont="1" applyFill="1" applyBorder="1" applyAlignment="1" applyProtection="1">
      <alignment horizontal="center" vertical="center" wrapText="1"/>
      <protection locked="0"/>
    </xf>
    <xf numFmtId="1" fontId="3" fillId="52" borderId="10" xfId="0" applyNumberFormat="1" applyFont="1" applyFill="1" applyBorder="1" applyAlignment="1" applyProtection="1">
      <alignment horizontal="center" vertical="center" wrapText="1"/>
      <protection locked="0"/>
    </xf>
    <xf numFmtId="0" fontId="3" fillId="47" borderId="5" xfId="0" applyFont="1" applyFill="1" applyBorder="1" applyAlignment="1" applyProtection="1">
      <alignment horizontal="center" vertical="center" wrapText="1"/>
      <protection locked="0"/>
    </xf>
    <xf numFmtId="0" fontId="3" fillId="47" borderId="3" xfId="0" applyFont="1" applyFill="1" applyBorder="1" applyAlignment="1" applyProtection="1">
      <alignment horizontal="center" vertical="center" wrapText="1"/>
      <protection locked="0"/>
    </xf>
    <xf numFmtId="3" fontId="3" fillId="36" borderId="5" xfId="0" applyNumberFormat="1" applyFont="1" applyFill="1" applyBorder="1" applyAlignment="1" applyProtection="1">
      <alignment horizontal="center" vertical="center" wrapText="1"/>
      <protection locked="0"/>
    </xf>
    <xf numFmtId="165" fontId="3" fillId="36" borderId="6" xfId="0" applyNumberFormat="1" applyFont="1" applyFill="1" applyBorder="1" applyAlignment="1" applyProtection="1">
      <alignment horizontal="center" vertical="center" wrapText="1"/>
      <protection locked="0"/>
    </xf>
    <xf numFmtId="0" fontId="3" fillId="55" borderId="6" xfId="0" applyFont="1" applyFill="1" applyBorder="1" applyAlignment="1" applyProtection="1">
      <alignment horizontal="right" vertical="center" wrapText="1" readingOrder="2"/>
      <protection locked="0"/>
    </xf>
    <xf numFmtId="0" fontId="3" fillId="55" borderId="4" xfId="0" applyFont="1" applyFill="1" applyBorder="1" applyAlignment="1" applyProtection="1">
      <alignment horizontal="right" vertical="center" wrapText="1" readingOrder="2"/>
      <protection locked="0"/>
    </xf>
    <xf numFmtId="0" fontId="4" fillId="55" borderId="4" xfId="0" applyFont="1" applyFill="1" applyBorder="1" applyAlignment="1" applyProtection="1">
      <alignment horizontal="right" vertical="center" wrapText="1" readingOrder="2"/>
      <protection locked="0"/>
    </xf>
    <xf numFmtId="0" fontId="39" fillId="2" borderId="67" xfId="0" applyFont="1" applyFill="1" applyBorder="1" applyAlignment="1" applyProtection="1">
      <alignment horizontal="center" vertical="center" wrapText="1" readingOrder="2"/>
      <protection locked="0"/>
    </xf>
    <xf numFmtId="0" fontId="39" fillId="2" borderId="68" xfId="0" applyFont="1" applyFill="1" applyBorder="1" applyAlignment="1" applyProtection="1">
      <alignment horizontal="center" vertical="center" wrapText="1" readingOrder="2"/>
      <protection locked="0"/>
    </xf>
    <xf numFmtId="3" fontId="3" fillId="52" borderId="36" xfId="0" applyNumberFormat="1" applyFont="1" applyFill="1" applyBorder="1" applyAlignment="1" applyProtection="1">
      <alignment horizontal="center" vertical="center" wrapText="1"/>
      <protection locked="0"/>
    </xf>
    <xf numFmtId="0" fontId="38" fillId="2" borderId="29" xfId="0" applyFont="1" applyFill="1" applyBorder="1" applyAlignment="1" applyProtection="1">
      <alignment horizontal="center" vertical="center" wrapText="1" readingOrder="2"/>
      <protection locked="0"/>
    </xf>
    <xf numFmtId="0" fontId="39" fillId="2" borderId="70" xfId="0" applyFont="1" applyFill="1" applyBorder="1" applyAlignment="1" applyProtection="1">
      <alignment horizontal="center" vertical="center" wrapText="1" readingOrder="2"/>
      <protection locked="0"/>
    </xf>
    <xf numFmtId="1" fontId="38" fillId="2" borderId="29" xfId="0" applyNumberFormat="1" applyFont="1" applyFill="1" applyBorder="1" applyAlignment="1" applyProtection="1">
      <alignment horizontal="center" vertical="center" wrapText="1" readingOrder="2"/>
      <protection locked="0"/>
    </xf>
    <xf numFmtId="0" fontId="38" fillId="2" borderId="46" xfId="0" applyFont="1" applyFill="1" applyBorder="1" applyAlignment="1" applyProtection="1">
      <alignment horizontal="center" vertical="center" wrapText="1" readingOrder="2"/>
      <protection locked="0"/>
    </xf>
    <xf numFmtId="3" fontId="3" fillId="45" borderId="25" xfId="0" applyNumberFormat="1" applyFont="1" applyFill="1" applyBorder="1" applyAlignment="1" applyProtection="1">
      <alignment horizontal="center" vertical="center" wrapText="1" readingOrder="2"/>
      <protection locked="0"/>
    </xf>
    <xf numFmtId="3" fontId="3" fillId="36" borderId="50" xfId="0" applyNumberFormat="1" applyFont="1" applyFill="1" applyBorder="1" applyAlignment="1" applyProtection="1">
      <alignment horizontal="center" vertical="center" wrapText="1"/>
      <protection locked="0"/>
    </xf>
    <xf numFmtId="1" fontId="3" fillId="52" borderId="39" xfId="0" applyNumberFormat="1" applyFont="1" applyFill="1" applyBorder="1" applyAlignment="1" applyProtection="1">
      <alignment horizontal="center" vertical="center" wrapText="1"/>
      <protection locked="0"/>
    </xf>
    <xf numFmtId="1" fontId="3" fillId="47" borderId="43" xfId="0" applyNumberFormat="1" applyFont="1" applyFill="1" applyBorder="1" applyAlignment="1" applyProtection="1">
      <alignment horizontal="center" vertical="center" wrapText="1"/>
      <protection locked="0"/>
    </xf>
    <xf numFmtId="0" fontId="3" fillId="55" borderId="42" xfId="0" applyFont="1" applyFill="1" applyBorder="1" applyAlignment="1" applyProtection="1">
      <alignment horizontal="right" vertical="center" wrapText="1" readingOrder="2"/>
      <protection locked="0"/>
    </xf>
    <xf numFmtId="164" fontId="38" fillId="40" borderId="28" xfId="1" applyNumberFormat="1" applyFont="1" applyFill="1" applyBorder="1" applyAlignment="1" applyProtection="1">
      <alignment horizontal="center" vertical="center" wrapText="1" readingOrder="2"/>
      <protection locked="0"/>
    </xf>
    <xf numFmtId="0" fontId="3" fillId="45" borderId="36" xfId="0" applyFont="1" applyFill="1" applyBorder="1" applyAlignment="1" applyProtection="1">
      <alignment horizontal="center" vertical="center" wrapText="1"/>
      <protection locked="0"/>
    </xf>
    <xf numFmtId="0" fontId="3" fillId="47" borderId="51" xfId="0" applyFont="1" applyFill="1" applyBorder="1" applyAlignment="1" applyProtection="1">
      <alignment horizontal="center" vertical="center" wrapText="1"/>
      <protection locked="0"/>
    </xf>
    <xf numFmtId="0" fontId="39" fillId="2" borderId="69" xfId="0" applyFont="1" applyFill="1" applyBorder="1" applyAlignment="1" applyProtection="1">
      <alignment horizontal="center" vertical="center" wrapText="1" readingOrder="2"/>
      <protection locked="0"/>
    </xf>
    <xf numFmtId="0" fontId="4" fillId="45" borderId="7" xfId="0" applyFont="1" applyFill="1" applyBorder="1" applyAlignment="1" applyProtection="1">
      <alignment horizontal="center" vertical="center" wrapText="1" readingOrder="2"/>
      <protection locked="0"/>
    </xf>
    <xf numFmtId="3" fontId="3" fillId="45" borderId="39" xfId="0" applyNumberFormat="1" applyFont="1" applyFill="1" applyBorder="1" applyAlignment="1" applyProtection="1">
      <alignment horizontal="center" vertical="center" wrapText="1" readingOrder="2"/>
      <protection locked="0"/>
    </xf>
    <xf numFmtId="165" fontId="3" fillId="47" borderId="39" xfId="0" applyNumberFormat="1" applyFont="1" applyFill="1" applyBorder="1" applyAlignment="1" applyProtection="1">
      <alignment horizontal="center" vertical="center" wrapText="1"/>
      <protection locked="0"/>
    </xf>
    <xf numFmtId="165" fontId="3" fillId="52" borderId="39" xfId="0" applyNumberFormat="1" applyFont="1" applyFill="1" applyBorder="1" applyAlignment="1" applyProtection="1">
      <alignment horizontal="center" vertical="center" wrapText="1"/>
      <protection locked="0"/>
    </xf>
    <xf numFmtId="3" fontId="3" fillId="45" borderId="26" xfId="0" applyNumberFormat="1" applyFont="1" applyFill="1" applyBorder="1" applyAlignment="1" applyProtection="1">
      <alignment horizontal="center" vertical="center" wrapText="1" readingOrder="2"/>
      <protection locked="0"/>
    </xf>
    <xf numFmtId="3" fontId="3" fillId="45" borderId="1" xfId="0" applyNumberFormat="1" applyFont="1" applyFill="1" applyBorder="1" applyAlignment="1" applyProtection="1">
      <alignment horizontal="center" vertical="center" wrapText="1" readingOrder="2"/>
      <protection locked="0"/>
    </xf>
    <xf numFmtId="3" fontId="3" fillId="45" borderId="1" xfId="0" applyNumberFormat="1" applyFont="1" applyFill="1" applyBorder="1" applyAlignment="1" applyProtection="1">
      <alignment horizontal="center" vertical="center" wrapText="1"/>
      <protection locked="0"/>
    </xf>
    <xf numFmtId="0" fontId="3" fillId="45" borderId="3" xfId="0" applyFont="1" applyFill="1" applyBorder="1" applyAlignment="1" applyProtection="1">
      <alignment horizontal="center" vertical="center" wrapText="1" readingOrder="2"/>
      <protection locked="0"/>
    </xf>
    <xf numFmtId="3" fontId="3" fillId="45" borderId="25" xfId="0" applyNumberFormat="1" applyFont="1" applyFill="1" applyBorder="1" applyAlignment="1" applyProtection="1">
      <alignment horizontal="center" vertical="center" wrapText="1"/>
      <protection locked="0"/>
    </xf>
    <xf numFmtId="3" fontId="4" fillId="45" borderId="26" xfId="0" applyNumberFormat="1" applyFont="1" applyFill="1" applyBorder="1" applyAlignment="1" applyProtection="1">
      <alignment horizontal="center" vertical="center" wrapText="1"/>
      <protection locked="0"/>
    </xf>
    <xf numFmtId="3" fontId="4" fillId="45" borderId="1" xfId="0" applyNumberFormat="1" applyFont="1" applyFill="1" applyBorder="1" applyAlignment="1" applyProtection="1">
      <alignment horizontal="center" vertical="center" wrapText="1"/>
      <protection locked="0"/>
    </xf>
    <xf numFmtId="0" fontId="3" fillId="45" borderId="3" xfId="0" applyFont="1" applyFill="1" applyBorder="1" applyAlignment="1" applyProtection="1">
      <alignment horizontal="center" vertical="center" wrapText="1"/>
      <protection locked="0"/>
    </xf>
    <xf numFmtId="0" fontId="4" fillId="45" borderId="3" xfId="0" applyFont="1" applyFill="1" applyBorder="1" applyAlignment="1" applyProtection="1">
      <alignment horizontal="center" vertical="center" wrapText="1"/>
      <protection locked="0"/>
    </xf>
    <xf numFmtId="1" fontId="4" fillId="45" borderId="3" xfId="0" applyNumberFormat="1" applyFont="1" applyFill="1" applyBorder="1" applyAlignment="1" applyProtection="1">
      <alignment horizontal="center" vertical="center" wrapText="1"/>
      <protection locked="0"/>
    </xf>
    <xf numFmtId="0" fontId="4" fillId="45" borderId="3" xfId="3" applyFont="1" applyFill="1" applyBorder="1" applyAlignment="1" applyProtection="1">
      <alignment horizontal="center" vertical="center" wrapText="1"/>
      <protection locked="0"/>
    </xf>
    <xf numFmtId="3" fontId="4" fillId="45" borderId="25" xfId="0" applyNumberFormat="1" applyFont="1" applyFill="1" applyBorder="1" applyAlignment="1" applyProtection="1">
      <alignment horizontal="center" vertical="center" wrapText="1"/>
      <protection locked="0"/>
    </xf>
    <xf numFmtId="0" fontId="3" fillId="45" borderId="5" xfId="0" applyFont="1" applyFill="1" applyBorder="1" applyAlignment="1" applyProtection="1">
      <alignment horizontal="center" vertical="center" wrapText="1"/>
      <protection locked="0"/>
    </xf>
    <xf numFmtId="1" fontId="3" fillId="47" borderId="26" xfId="0" applyNumberFormat="1" applyFont="1" applyFill="1" applyBorder="1" applyAlignment="1" applyProtection="1">
      <alignment horizontal="center" vertical="center" wrapText="1"/>
      <protection locked="0"/>
    </xf>
    <xf numFmtId="9" fontId="3" fillId="36" borderId="1" xfId="0" applyNumberFormat="1" applyFont="1" applyFill="1" applyBorder="1" applyAlignment="1" applyProtection="1">
      <alignment horizontal="center" vertical="center" wrapText="1"/>
      <protection locked="0"/>
    </xf>
    <xf numFmtId="1" fontId="3" fillId="47" borderId="1" xfId="0" applyNumberFormat="1" applyFont="1" applyFill="1" applyBorder="1" applyAlignment="1" applyProtection="1">
      <alignment horizontal="center" vertical="center" wrapText="1"/>
      <protection locked="0"/>
    </xf>
    <xf numFmtId="3" fontId="3" fillId="45" borderId="25" xfId="49" applyNumberFormat="1" applyFont="1" applyFill="1" applyBorder="1" applyAlignment="1" applyProtection="1">
      <alignment horizontal="center" vertical="center" wrapText="1" readingOrder="2"/>
      <protection locked="0"/>
    </xf>
    <xf numFmtId="9" fontId="3" fillId="36" borderId="25" xfId="0" applyNumberFormat="1" applyFont="1" applyFill="1" applyBorder="1" applyAlignment="1" applyProtection="1">
      <alignment horizontal="center" vertical="center" wrapText="1"/>
      <protection locked="0"/>
    </xf>
    <xf numFmtId="1" fontId="3" fillId="47" borderId="25" xfId="0" applyNumberFormat="1" applyFont="1" applyFill="1" applyBorder="1" applyAlignment="1" applyProtection="1">
      <alignment horizontal="center" vertical="center" wrapText="1"/>
      <protection locked="0"/>
    </xf>
    <xf numFmtId="3" fontId="3" fillId="45" borderId="26" xfId="0" applyNumberFormat="1" applyFont="1" applyFill="1" applyBorder="1" applyAlignment="1" applyProtection="1">
      <alignment horizontal="center" vertical="center" wrapText="1"/>
      <protection locked="0"/>
    </xf>
    <xf numFmtId="0" fontId="3" fillId="45" borderId="3" xfId="2" applyFont="1" applyFill="1" applyBorder="1" applyAlignment="1" applyProtection="1">
      <alignment horizontal="center" vertical="center" wrapText="1"/>
      <protection locked="0"/>
    </xf>
    <xf numFmtId="0" fontId="3" fillId="45" borderId="3" xfId="2" applyFont="1" applyFill="1" applyBorder="1" applyAlignment="1" applyProtection="1">
      <alignment horizontal="center" vertical="center" wrapText="1" readingOrder="2"/>
      <protection locked="0"/>
    </xf>
    <xf numFmtId="0" fontId="4" fillId="45" borderId="5" xfId="0" applyFont="1" applyFill="1" applyBorder="1" applyAlignment="1" applyProtection="1">
      <alignment horizontal="center" vertical="center" wrapText="1"/>
      <protection locked="0"/>
    </xf>
    <xf numFmtId="0" fontId="3" fillId="45" borderId="7" xfId="0" applyFont="1" applyFill="1" applyBorder="1" applyAlignment="1" applyProtection="1">
      <alignment horizontal="center" vertical="center" wrapText="1"/>
      <protection locked="0"/>
    </xf>
    <xf numFmtId="165" fontId="3" fillId="47" borderId="26" xfId="0" applyNumberFormat="1" applyFont="1" applyFill="1" applyBorder="1" applyAlignment="1" applyProtection="1">
      <alignment horizontal="center" vertical="center" wrapText="1"/>
      <protection locked="0"/>
    </xf>
    <xf numFmtId="165" fontId="3" fillId="47" borderId="1" xfId="0" applyNumberFormat="1" applyFont="1" applyFill="1" applyBorder="1" applyAlignment="1" applyProtection="1">
      <alignment horizontal="center" vertical="center" wrapText="1"/>
      <protection locked="0"/>
    </xf>
    <xf numFmtId="165" fontId="3" fillId="47" borderId="25" xfId="0" applyNumberFormat="1" applyFont="1" applyFill="1" applyBorder="1" applyAlignment="1" applyProtection="1">
      <alignment horizontal="center" vertical="center" wrapText="1"/>
      <protection locked="0"/>
    </xf>
    <xf numFmtId="9" fontId="3" fillId="45" borderId="26" xfId="0" applyNumberFormat="1" applyFont="1" applyFill="1" applyBorder="1" applyAlignment="1" applyProtection="1">
      <alignment horizontal="center" vertical="center" wrapText="1"/>
      <protection locked="0"/>
    </xf>
    <xf numFmtId="9" fontId="3" fillId="45" borderId="1" xfId="0" applyNumberFormat="1" applyFont="1" applyFill="1" applyBorder="1" applyAlignment="1" applyProtection="1">
      <alignment horizontal="center" vertical="center" wrapText="1"/>
      <protection locked="0"/>
    </xf>
    <xf numFmtId="9" fontId="3" fillId="45" borderId="25" xfId="0" applyNumberFormat="1" applyFont="1" applyFill="1" applyBorder="1" applyAlignment="1" applyProtection="1">
      <alignment horizontal="center" vertical="center" wrapText="1"/>
      <protection locked="0"/>
    </xf>
    <xf numFmtId="9" fontId="3" fillId="36" borderId="39" xfId="0" applyNumberFormat="1" applyFont="1" applyFill="1" applyBorder="1" applyAlignment="1" applyProtection="1">
      <alignment horizontal="center" vertical="center" wrapText="1"/>
      <protection locked="0"/>
    </xf>
    <xf numFmtId="3" fontId="3" fillId="36" borderId="36" xfId="0" applyNumberFormat="1" applyFont="1" applyFill="1" applyBorder="1" applyAlignment="1" applyProtection="1">
      <alignment horizontal="center" vertical="center" wrapText="1"/>
      <protection locked="0"/>
    </xf>
    <xf numFmtId="0" fontId="3" fillId="47" borderId="50" xfId="0" applyFont="1" applyFill="1" applyBorder="1" applyAlignment="1" applyProtection="1">
      <alignment horizontal="center" vertical="center" wrapText="1"/>
      <protection locked="0"/>
    </xf>
    <xf numFmtId="0" fontId="3" fillId="47" borderId="52" xfId="0" applyFont="1" applyFill="1" applyBorder="1" applyAlignment="1" applyProtection="1">
      <alignment horizontal="center" vertical="center" wrapText="1"/>
      <protection locked="0"/>
    </xf>
    <xf numFmtId="0" fontId="3" fillId="47" borderId="38" xfId="0" applyFont="1" applyFill="1" applyBorder="1" applyAlignment="1" applyProtection="1">
      <alignment horizontal="center" vertical="center" wrapText="1"/>
      <protection locked="0"/>
    </xf>
    <xf numFmtId="165" fontId="3" fillId="36" borderId="4" xfId="0" applyNumberFormat="1" applyFont="1" applyFill="1" applyBorder="1" applyAlignment="1" applyProtection="1">
      <alignment horizontal="center" vertical="center" wrapText="1"/>
      <protection locked="0"/>
    </xf>
    <xf numFmtId="165" fontId="3" fillId="36" borderId="10" xfId="0" applyNumberFormat="1" applyFont="1" applyFill="1" applyBorder="1" applyAlignment="1" applyProtection="1">
      <alignment horizontal="center" vertical="center" wrapText="1"/>
      <protection locked="0"/>
    </xf>
    <xf numFmtId="3" fontId="3" fillId="36" borderId="3" xfId="0" applyNumberFormat="1" applyFont="1" applyFill="1" applyBorder="1" applyAlignment="1" applyProtection="1">
      <alignment horizontal="center" vertical="center" wrapText="1"/>
      <protection locked="0"/>
    </xf>
    <xf numFmtId="3" fontId="4" fillId="36" borderId="3" xfId="0" applyNumberFormat="1" applyFont="1" applyFill="1" applyBorder="1" applyAlignment="1" applyProtection="1">
      <alignment horizontal="center" vertical="center" wrapText="1"/>
      <protection locked="0"/>
    </xf>
    <xf numFmtId="1" fontId="3" fillId="47" borderId="41" xfId="0" applyNumberFormat="1" applyFont="1" applyFill="1" applyBorder="1" applyAlignment="1" applyProtection="1">
      <alignment horizontal="center" vertical="center" wrapText="1"/>
      <protection locked="0"/>
    </xf>
    <xf numFmtId="1" fontId="3" fillId="47" borderId="11" xfId="0" applyNumberFormat="1" applyFont="1" applyFill="1" applyBorder="1" applyAlignment="1" applyProtection="1">
      <alignment horizontal="center" vertical="center" wrapText="1"/>
      <protection locked="0"/>
    </xf>
    <xf numFmtId="1" fontId="3" fillId="47" borderId="42" xfId="0" applyNumberFormat="1" applyFont="1" applyFill="1" applyBorder="1" applyAlignment="1" applyProtection="1">
      <alignment horizontal="center" vertical="center" wrapText="1"/>
      <protection locked="0"/>
    </xf>
    <xf numFmtId="0" fontId="38" fillId="2" borderId="27" xfId="0" applyFont="1" applyFill="1" applyBorder="1" applyAlignment="1" applyProtection="1">
      <alignment horizontal="center" vertical="center" wrapText="1" readingOrder="2"/>
      <protection locked="0"/>
    </xf>
    <xf numFmtId="165" fontId="3" fillId="36" borderId="37" xfId="0" applyNumberFormat="1" applyFont="1" applyFill="1" applyBorder="1" applyAlignment="1" applyProtection="1">
      <alignment horizontal="center" vertical="center" wrapText="1"/>
      <protection locked="0"/>
    </xf>
    <xf numFmtId="3" fontId="4" fillId="36" borderId="52" xfId="0" applyNumberFormat="1" applyFont="1" applyFill="1" applyBorder="1" applyAlignment="1" applyProtection="1">
      <alignment horizontal="center" vertical="center" wrapText="1"/>
      <protection locked="0"/>
    </xf>
    <xf numFmtId="3" fontId="3" fillId="36" borderId="52" xfId="0" applyNumberFormat="1" applyFont="1" applyFill="1" applyBorder="1" applyAlignment="1" applyProtection="1">
      <alignment horizontal="center" vertical="center" wrapText="1"/>
      <protection locked="0"/>
    </xf>
    <xf numFmtId="3" fontId="3" fillId="36" borderId="38" xfId="0" applyNumberFormat="1" applyFont="1" applyFill="1" applyBorder="1" applyAlignment="1" applyProtection="1">
      <alignment horizontal="center" vertical="center" wrapText="1"/>
      <protection locked="0"/>
    </xf>
    <xf numFmtId="3" fontId="3" fillId="45" borderId="6" xfId="0" applyNumberFormat="1" applyFont="1" applyFill="1" applyBorder="1" applyAlignment="1" applyProtection="1">
      <alignment horizontal="center" vertical="center" wrapText="1"/>
      <protection locked="0"/>
    </xf>
    <xf numFmtId="3" fontId="3" fillId="45" borderId="4" xfId="0" applyNumberFormat="1" applyFont="1" applyFill="1" applyBorder="1" applyAlignment="1" applyProtection="1">
      <alignment horizontal="center" vertical="center" wrapText="1"/>
      <protection locked="0"/>
    </xf>
    <xf numFmtId="3" fontId="3" fillId="45" borderId="10" xfId="0" applyNumberFormat="1" applyFont="1" applyFill="1" applyBorder="1" applyAlignment="1" applyProtection="1">
      <alignment horizontal="center" vertical="center" wrapText="1"/>
      <protection locked="0"/>
    </xf>
    <xf numFmtId="3" fontId="3" fillId="45" borderId="35" xfId="1" applyNumberFormat="1" applyFont="1" applyFill="1" applyBorder="1" applyAlignment="1" applyProtection="1">
      <alignment horizontal="center" vertical="center" wrapText="1" readingOrder="2"/>
      <protection locked="0"/>
    </xf>
    <xf numFmtId="9" fontId="3" fillId="45" borderId="35" xfId="0" applyNumberFormat="1" applyFont="1" applyFill="1" applyBorder="1" applyAlignment="1" applyProtection="1">
      <alignment horizontal="center" vertical="center" wrapText="1"/>
      <protection locked="0"/>
    </xf>
    <xf numFmtId="3" fontId="3" fillId="45" borderId="45" xfId="0" applyNumberFormat="1" applyFont="1" applyFill="1" applyBorder="1" applyAlignment="1" applyProtection="1">
      <alignment horizontal="center" vertical="center" wrapText="1"/>
      <protection locked="0"/>
    </xf>
    <xf numFmtId="3" fontId="4" fillId="45" borderId="26" xfId="1" applyNumberFormat="1" applyFont="1" applyFill="1" applyBorder="1" applyAlignment="1" applyProtection="1">
      <alignment horizontal="center" vertical="center" wrapText="1" readingOrder="2"/>
      <protection locked="0"/>
    </xf>
    <xf numFmtId="49" fontId="3" fillId="55" borderId="26" xfId="0" applyNumberFormat="1" applyFont="1" applyFill="1" applyBorder="1" applyAlignment="1" applyProtection="1">
      <alignment horizontal="center" vertical="center" wrapText="1" readingOrder="2"/>
      <protection locked="0"/>
    </xf>
    <xf numFmtId="1" fontId="3" fillId="52" borderId="37"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xf>
    <xf numFmtId="0" fontId="35" fillId="57" borderId="32" xfId="0" applyFont="1" applyFill="1" applyBorder="1" applyAlignment="1">
      <alignment horizontal="center" vertical="center" wrapText="1"/>
    </xf>
    <xf numFmtId="0" fontId="35" fillId="57" borderId="33" xfId="0" applyFont="1" applyFill="1" applyBorder="1" applyAlignment="1">
      <alignment horizontal="center" vertical="center" wrapText="1"/>
    </xf>
    <xf numFmtId="9" fontId="3" fillId="0" borderId="5" xfId="47" applyFont="1" applyBorder="1" applyAlignment="1">
      <alignment horizontal="center" vertical="center" wrapText="1"/>
    </xf>
    <xf numFmtId="3" fontId="3" fillId="0" borderId="6" xfId="0" applyNumberFormat="1" applyFont="1" applyBorder="1" applyAlignment="1">
      <alignment horizontal="center" vertical="center" wrapText="1"/>
    </xf>
    <xf numFmtId="3" fontId="0" fillId="0" borderId="4" xfId="0" applyNumberFormat="1" applyBorder="1" applyAlignment="1">
      <alignment horizontal="center" vertical="center"/>
    </xf>
    <xf numFmtId="0" fontId="3" fillId="45" borderId="5" xfId="0" applyFont="1" applyFill="1" applyBorder="1" applyAlignment="1" applyProtection="1">
      <alignment horizontal="center" vertical="center" wrapText="1" readingOrder="2"/>
      <protection locked="0"/>
    </xf>
    <xf numFmtId="9" fontId="36" fillId="0" borderId="1" xfId="0" applyNumberFormat="1" applyFont="1" applyBorder="1" applyAlignment="1">
      <alignment horizontal="center"/>
    </xf>
    <xf numFmtId="49" fontId="3" fillId="0" borderId="0" xfId="0" applyNumberFormat="1" applyFont="1" applyAlignment="1">
      <alignment horizontal="center" vertical="center" wrapText="1"/>
    </xf>
    <xf numFmtId="49" fontId="3" fillId="0" borderId="71" xfId="0" applyNumberFormat="1" applyFont="1" applyBorder="1" applyAlignment="1">
      <alignment horizontal="center" vertical="center" wrapText="1"/>
    </xf>
    <xf numFmtId="0" fontId="3" fillId="0" borderId="61" xfId="0" applyFont="1" applyBorder="1" applyAlignment="1">
      <alignment horizontal="center" vertical="center"/>
    </xf>
    <xf numFmtId="0" fontId="0" fillId="0" borderId="62" xfId="0" applyBorder="1" applyAlignment="1">
      <alignment horizontal="center" vertical="center"/>
    </xf>
    <xf numFmtId="9" fontId="38" fillId="42" borderId="3" xfId="47" applyFont="1" applyFill="1" applyBorder="1" applyAlignment="1">
      <alignment horizontal="center" vertical="center" wrapText="1"/>
    </xf>
    <xf numFmtId="3" fontId="38" fillId="42" borderId="4" xfId="0" applyNumberFormat="1" applyFont="1" applyFill="1" applyBorder="1" applyAlignment="1">
      <alignment horizontal="center" vertical="center"/>
    </xf>
    <xf numFmtId="3" fontId="38" fillId="42" borderId="4" xfId="0" applyNumberFormat="1" applyFont="1" applyFill="1" applyBorder="1" applyAlignment="1">
      <alignment horizontal="center" vertical="center" wrapText="1"/>
    </xf>
    <xf numFmtId="9" fontId="0" fillId="0" borderId="7" xfId="0" applyNumberFormat="1" applyBorder="1" applyAlignment="1">
      <alignment horizontal="center" vertical="center"/>
    </xf>
    <xf numFmtId="3" fontId="0" fillId="0" borderId="10" xfId="0" applyNumberFormat="1" applyBorder="1" applyAlignment="1">
      <alignment horizontal="center" vertical="center"/>
    </xf>
    <xf numFmtId="0" fontId="27" fillId="42" borderId="71" xfId="0" applyFont="1" applyFill="1" applyBorder="1" applyAlignment="1">
      <alignment horizontal="center" vertical="center"/>
    </xf>
    <xf numFmtId="0" fontId="27" fillId="42" borderId="62"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4" fillId="45" borderId="3" xfId="2" applyFont="1" applyFill="1" applyBorder="1" applyAlignment="1" applyProtection="1">
      <alignment horizontal="center" vertical="center" wrapText="1" readingOrder="2"/>
      <protection locked="0"/>
    </xf>
    <xf numFmtId="0" fontId="6" fillId="55" borderId="11" xfId="0" applyFont="1" applyFill="1" applyBorder="1" applyAlignment="1" applyProtection="1">
      <alignment horizontal="right" vertical="center" wrapText="1" readingOrder="2"/>
      <protection locked="0"/>
    </xf>
    <xf numFmtId="0" fontId="4" fillId="62" borderId="1" xfId="3" applyFont="1" applyFill="1" applyBorder="1" applyAlignment="1" applyProtection="1">
      <alignment horizontal="right" vertical="center" wrapText="1" readingOrder="2"/>
      <protection locked="0"/>
    </xf>
    <xf numFmtId="1" fontId="4" fillId="62" borderId="4" xfId="0" applyNumberFormat="1" applyFont="1" applyFill="1" applyBorder="1" applyAlignment="1" applyProtection="1">
      <alignment horizontal="right" vertical="center" wrapText="1" readingOrder="2"/>
      <protection locked="0"/>
    </xf>
    <xf numFmtId="0" fontId="4" fillId="62" borderId="3" xfId="3" applyFont="1" applyFill="1" applyBorder="1" applyAlignment="1" applyProtection="1">
      <alignment horizontal="center" vertical="center" wrapText="1"/>
      <protection locked="0"/>
    </xf>
    <xf numFmtId="0" fontId="4" fillId="62" borderId="1" xfId="3" applyFont="1" applyFill="1" applyBorder="1" applyAlignment="1" applyProtection="1">
      <alignment horizontal="center" vertical="center" wrapText="1"/>
      <protection locked="0"/>
    </xf>
    <xf numFmtId="0" fontId="4" fillId="62" borderId="1" xfId="0" applyFont="1" applyFill="1" applyBorder="1" applyAlignment="1" applyProtection="1">
      <alignment horizontal="center" vertical="center" wrapText="1"/>
      <protection locked="0"/>
    </xf>
    <xf numFmtId="0" fontId="4" fillId="62" borderId="11" xfId="3" applyFont="1" applyFill="1" applyBorder="1" applyAlignment="1" applyProtection="1">
      <alignment horizontal="center" vertical="center" wrapText="1" readingOrder="2"/>
      <protection locked="0"/>
    </xf>
    <xf numFmtId="0" fontId="4" fillId="62" borderId="11" xfId="0" applyFont="1" applyFill="1" applyBorder="1" applyAlignment="1" applyProtection="1">
      <alignment horizontal="center" vertical="center" wrapText="1"/>
      <protection locked="0"/>
    </xf>
    <xf numFmtId="3" fontId="44" fillId="62" borderId="3" xfId="0" applyNumberFormat="1" applyFont="1" applyFill="1" applyBorder="1" applyAlignment="1" applyProtection="1">
      <alignment horizontal="center" vertical="center" wrapText="1"/>
      <protection locked="0"/>
    </xf>
    <xf numFmtId="0" fontId="44" fillId="62" borderId="1" xfId="0" applyFont="1" applyFill="1" applyBorder="1" applyAlignment="1" applyProtection="1">
      <alignment horizontal="center" vertical="center" wrapText="1"/>
      <protection locked="0"/>
    </xf>
    <xf numFmtId="166" fontId="44" fillId="62" borderId="1" xfId="0" applyNumberFormat="1" applyFont="1" applyFill="1" applyBorder="1" applyAlignment="1" applyProtection="1">
      <alignment horizontal="center" vertical="center" wrapText="1"/>
      <protection locked="0"/>
    </xf>
    <xf numFmtId="0" fontId="44" fillId="62" borderId="4" xfId="0" applyFont="1" applyFill="1" applyBorder="1" applyAlignment="1" applyProtection="1">
      <alignment horizontal="center" vertical="center" wrapText="1"/>
      <protection locked="0"/>
    </xf>
    <xf numFmtId="166" fontId="44" fillId="62" borderId="11" xfId="0" applyNumberFormat="1" applyFont="1" applyFill="1" applyBorder="1" applyAlignment="1" applyProtection="1">
      <alignment horizontal="center" vertical="center" wrapText="1"/>
      <protection locked="0"/>
    </xf>
    <xf numFmtId="0" fontId="44" fillId="62" borderId="3" xfId="0" applyFont="1" applyFill="1" applyBorder="1" applyAlignment="1" applyProtection="1">
      <alignment horizontal="center" vertical="center" wrapText="1"/>
      <protection locked="0"/>
    </xf>
    <xf numFmtId="166" fontId="44" fillId="62" borderId="4" xfId="0" applyNumberFormat="1" applyFont="1" applyFill="1" applyBorder="1" applyAlignment="1" applyProtection="1">
      <alignment horizontal="center" vertical="center" wrapText="1"/>
      <protection locked="0"/>
    </xf>
    <xf numFmtId="0" fontId="4" fillId="62" borderId="1" xfId="3" applyFont="1" applyFill="1" applyBorder="1" applyAlignment="1" applyProtection="1">
      <alignment horizontal="right" vertical="center" wrapText="1"/>
      <protection locked="0"/>
    </xf>
    <xf numFmtId="3" fontId="3" fillId="62" borderId="52" xfId="0" applyNumberFormat="1" applyFont="1" applyFill="1" applyBorder="1" applyAlignment="1" applyProtection="1">
      <alignment horizontal="center" vertical="center" wrapText="1"/>
      <protection locked="0"/>
    </xf>
    <xf numFmtId="9" fontId="3" fillId="62" borderId="1" xfId="0" applyNumberFormat="1" applyFont="1" applyFill="1" applyBorder="1" applyAlignment="1" applyProtection="1">
      <alignment horizontal="center" vertical="center" wrapText="1"/>
      <protection locked="0"/>
    </xf>
    <xf numFmtId="165" fontId="3" fillId="62" borderId="4" xfId="0" applyNumberFormat="1" applyFont="1" applyFill="1" applyBorder="1" applyAlignment="1" applyProtection="1">
      <alignment horizontal="center" vertical="center" wrapText="1"/>
      <protection locked="0"/>
    </xf>
    <xf numFmtId="0" fontId="3" fillId="62" borderId="52" xfId="0" applyFont="1" applyFill="1" applyBorder="1" applyAlignment="1" applyProtection="1">
      <alignment horizontal="center" vertical="center" wrapText="1"/>
      <protection locked="0"/>
    </xf>
    <xf numFmtId="165" fontId="3" fillId="62" borderId="1" xfId="0" applyNumberFormat="1" applyFont="1" applyFill="1" applyBorder="1" applyAlignment="1" applyProtection="1">
      <alignment horizontal="center" vertical="center" wrapText="1"/>
      <protection locked="0"/>
    </xf>
    <xf numFmtId="1" fontId="3" fillId="62" borderId="1" xfId="0" applyNumberFormat="1" applyFont="1" applyFill="1" applyBorder="1" applyAlignment="1" applyProtection="1">
      <alignment horizontal="center" vertical="center" wrapText="1"/>
      <protection locked="0"/>
    </xf>
    <xf numFmtId="1" fontId="3" fillId="62" borderId="11" xfId="0" applyNumberFormat="1" applyFont="1" applyFill="1" applyBorder="1" applyAlignment="1" applyProtection="1">
      <alignment horizontal="center" vertical="center" wrapText="1"/>
      <protection locked="0"/>
    </xf>
    <xf numFmtId="3" fontId="3" fillId="62" borderId="3" xfId="0" applyNumberFormat="1" applyFont="1" applyFill="1" applyBorder="1" applyAlignment="1" applyProtection="1">
      <alignment horizontal="center" vertical="center" wrapText="1"/>
      <protection locked="0"/>
    </xf>
    <xf numFmtId="1" fontId="3" fillId="62" borderId="4" xfId="0" applyNumberFormat="1" applyFont="1" applyFill="1" applyBorder="1" applyAlignment="1" applyProtection="1">
      <alignment horizontal="center" vertical="center" wrapText="1"/>
      <protection locked="0"/>
    </xf>
    <xf numFmtId="0" fontId="3" fillId="55" borderId="66" xfId="0" applyFont="1" applyFill="1" applyBorder="1" applyAlignment="1" applyProtection="1">
      <alignment horizontal="right" vertical="center" wrapText="1" readingOrder="2"/>
      <protection locked="0"/>
    </xf>
    <xf numFmtId="0" fontId="4" fillId="55" borderId="41" xfId="0" applyFont="1" applyFill="1" applyBorder="1" applyAlignment="1" applyProtection="1">
      <alignment horizontal="right" vertical="center" wrapText="1" readingOrder="2"/>
      <protection locked="0"/>
    </xf>
    <xf numFmtId="0" fontId="6" fillId="39" borderId="2" xfId="3" applyFont="1" applyFill="1" applyBorder="1" applyAlignment="1" applyProtection="1">
      <alignment horizontal="right" vertical="center" wrapText="1"/>
      <protection locked="0"/>
    </xf>
    <xf numFmtId="0" fontId="4" fillId="39" borderId="5" xfId="0" applyFont="1" applyFill="1" applyBorder="1" applyAlignment="1" applyProtection="1">
      <alignment horizontal="right" vertical="center" wrapText="1"/>
      <protection locked="0"/>
    </xf>
    <xf numFmtId="0" fontId="4" fillId="39" borderId="26" xfId="0" applyFont="1" applyFill="1" applyBorder="1" applyAlignment="1" applyProtection="1">
      <alignment horizontal="right" vertical="center" wrapText="1"/>
      <protection locked="0"/>
    </xf>
    <xf numFmtId="1" fontId="4" fillId="39" borderId="26" xfId="0" applyNumberFormat="1" applyFont="1" applyFill="1" applyBorder="1" applyAlignment="1" applyProtection="1">
      <alignment horizontal="right" vertical="center" wrapText="1"/>
      <protection locked="0"/>
    </xf>
    <xf numFmtId="0" fontId="4" fillId="39" borderId="26" xfId="0" applyFont="1" applyFill="1" applyBorder="1" applyAlignment="1" applyProtection="1">
      <alignment horizontal="right" vertical="center" wrapText="1" readingOrder="2"/>
      <protection locked="0"/>
    </xf>
    <xf numFmtId="1" fontId="4" fillId="39" borderId="6" xfId="0" applyNumberFormat="1" applyFont="1" applyFill="1" applyBorder="1" applyAlignment="1" applyProtection="1">
      <alignment horizontal="right" vertical="center" wrapText="1" readingOrder="2"/>
      <protection locked="0"/>
    </xf>
    <xf numFmtId="0" fontId="4" fillId="3" borderId="5"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0" borderId="41" xfId="0" applyFont="1" applyBorder="1" applyAlignment="1" applyProtection="1">
      <alignment horizontal="center" vertical="center" wrapText="1" readingOrder="2"/>
      <protection locked="0"/>
    </xf>
    <xf numFmtId="0" fontId="4" fillId="4" borderId="41" xfId="0" applyFont="1" applyFill="1" applyBorder="1" applyAlignment="1" applyProtection="1">
      <alignment horizontal="center" vertical="center" wrapText="1"/>
      <protection locked="0"/>
    </xf>
    <xf numFmtId="0" fontId="4" fillId="39" borderId="25" xfId="3" applyFont="1" applyFill="1" applyBorder="1" applyAlignment="1" applyProtection="1">
      <alignment horizontal="right" vertical="center" wrapText="1"/>
      <protection locked="0"/>
    </xf>
    <xf numFmtId="0" fontId="4" fillId="62" borderId="25" xfId="3" applyFont="1" applyFill="1" applyBorder="1" applyAlignment="1" applyProtection="1">
      <alignment horizontal="right" vertical="center" wrapText="1"/>
      <protection locked="0"/>
    </xf>
    <xf numFmtId="0" fontId="4" fillId="62" borderId="25" xfId="3" applyFont="1" applyFill="1" applyBorder="1" applyAlignment="1" applyProtection="1">
      <alignment horizontal="right" vertical="center" wrapText="1" readingOrder="2"/>
      <protection locked="0"/>
    </xf>
    <xf numFmtId="1" fontId="4" fillId="62" borderId="10" xfId="0" applyNumberFormat="1" applyFont="1" applyFill="1" applyBorder="1" applyAlignment="1" applyProtection="1">
      <alignment horizontal="right" vertical="center" wrapText="1" readingOrder="2"/>
      <protection locked="0"/>
    </xf>
    <xf numFmtId="0" fontId="4" fillId="62" borderId="7" xfId="3" applyFont="1" applyFill="1" applyBorder="1" applyAlignment="1" applyProtection="1">
      <alignment horizontal="center" vertical="center" wrapText="1"/>
      <protection locked="0"/>
    </xf>
    <xf numFmtId="0" fontId="4" fillId="62" borderId="25" xfId="3" applyFont="1" applyFill="1" applyBorder="1" applyAlignment="1" applyProtection="1">
      <alignment horizontal="center" vertical="center" wrapText="1"/>
      <protection locked="0"/>
    </xf>
    <xf numFmtId="0" fontId="4" fillId="62" borderId="25" xfId="0" applyFont="1" applyFill="1" applyBorder="1" applyAlignment="1" applyProtection="1">
      <alignment horizontal="center" vertical="center" wrapText="1"/>
      <protection locked="0"/>
    </xf>
    <xf numFmtId="0" fontId="4" fillId="62" borderId="42" xfId="3" applyFont="1" applyFill="1" applyBorder="1" applyAlignment="1" applyProtection="1">
      <alignment horizontal="center" vertical="center" wrapText="1" readingOrder="2"/>
      <protection locked="0"/>
    </xf>
    <xf numFmtId="0" fontId="4" fillId="62" borderId="42" xfId="0" applyFont="1" applyFill="1" applyBorder="1" applyAlignment="1" applyProtection="1">
      <alignment horizontal="center" vertical="center" wrapText="1"/>
      <protection locked="0"/>
    </xf>
    <xf numFmtId="3" fontId="44" fillId="62" borderId="7" xfId="0" applyNumberFormat="1" applyFont="1" applyFill="1" applyBorder="1" applyAlignment="1" applyProtection="1">
      <alignment horizontal="center" vertical="center" wrapText="1"/>
      <protection locked="0"/>
    </xf>
    <xf numFmtId="0" fontId="44" fillId="62" borderId="25" xfId="0" applyFont="1" applyFill="1" applyBorder="1" applyAlignment="1" applyProtection="1">
      <alignment horizontal="center" vertical="center" wrapText="1"/>
      <protection locked="0"/>
    </xf>
    <xf numFmtId="166" fontId="44" fillId="62" borderId="25" xfId="0" applyNumberFormat="1" applyFont="1" applyFill="1" applyBorder="1" applyAlignment="1" applyProtection="1">
      <alignment horizontal="center" vertical="center" wrapText="1"/>
      <protection locked="0"/>
    </xf>
    <xf numFmtId="0" fontId="44" fillId="62" borderId="10" xfId="0" applyFont="1" applyFill="1" applyBorder="1" applyAlignment="1" applyProtection="1">
      <alignment horizontal="center" vertical="center" wrapText="1"/>
      <protection locked="0"/>
    </xf>
    <xf numFmtId="166" fontId="44" fillId="62" borderId="42" xfId="0" applyNumberFormat="1" applyFont="1" applyFill="1" applyBorder="1" applyAlignment="1" applyProtection="1">
      <alignment horizontal="center" vertical="center" wrapText="1"/>
      <protection locked="0"/>
    </xf>
    <xf numFmtId="0" fontId="44" fillId="62" borderId="7" xfId="0" applyFont="1" applyFill="1" applyBorder="1" applyAlignment="1" applyProtection="1">
      <alignment horizontal="center" vertical="center" wrapText="1"/>
      <protection locked="0"/>
    </xf>
    <xf numFmtId="166" fontId="44" fillId="62" borderId="10" xfId="0" applyNumberFormat="1" applyFont="1" applyFill="1" applyBorder="1" applyAlignment="1" applyProtection="1">
      <alignment horizontal="center" vertical="center" wrapText="1"/>
      <protection locked="0"/>
    </xf>
    <xf numFmtId="0" fontId="3" fillId="45" borderId="32"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55" borderId="26" xfId="0" applyFont="1" applyFill="1" applyBorder="1" applyAlignment="1" applyProtection="1">
      <alignment horizontal="center" vertical="center" wrapText="1" readingOrder="2"/>
      <protection locked="0"/>
    </xf>
    <xf numFmtId="0" fontId="3" fillId="55" borderId="72" xfId="0" applyFont="1" applyFill="1" applyBorder="1" applyAlignment="1" applyProtection="1">
      <alignment horizontal="center" vertical="center" wrapText="1" readingOrder="2"/>
      <protection locked="0"/>
    </xf>
    <xf numFmtId="0" fontId="4" fillId="55" borderId="21" xfId="0" applyFont="1" applyFill="1" applyBorder="1" applyAlignment="1" applyProtection="1">
      <alignment horizontal="right" vertical="center" wrapText="1" readingOrder="2"/>
      <protection locked="0"/>
    </xf>
    <xf numFmtId="0" fontId="3" fillId="55" borderId="21" xfId="0" applyFont="1" applyFill="1" applyBorder="1" applyAlignment="1" applyProtection="1">
      <alignment horizontal="center" vertical="center" wrapText="1" readingOrder="2"/>
      <protection locked="0"/>
    </xf>
    <xf numFmtId="0" fontId="4" fillId="55" borderId="44" xfId="0" applyFont="1" applyFill="1" applyBorder="1" applyAlignment="1" applyProtection="1">
      <alignment horizontal="right" vertical="center" wrapText="1" readingOrder="2"/>
      <protection locked="0"/>
    </xf>
    <xf numFmtId="0" fontId="4" fillId="45" borderId="30" xfId="0" applyFont="1" applyFill="1" applyBorder="1" applyAlignment="1" applyProtection="1">
      <alignment horizontal="center" vertical="center" wrapText="1"/>
      <protection locked="0"/>
    </xf>
    <xf numFmtId="3" fontId="4" fillId="45" borderId="21" xfId="1" applyNumberFormat="1" applyFont="1" applyFill="1" applyBorder="1" applyAlignment="1" applyProtection="1">
      <alignment horizontal="center" vertical="center" wrapText="1" readingOrder="2"/>
      <protection locked="0"/>
    </xf>
    <xf numFmtId="3" fontId="3" fillId="45" borderId="21" xfId="1" applyNumberFormat="1" applyFont="1" applyFill="1" applyBorder="1" applyAlignment="1" applyProtection="1">
      <alignment horizontal="center" vertical="center" wrapText="1" readingOrder="2"/>
      <protection locked="0"/>
    </xf>
    <xf numFmtId="3" fontId="4" fillId="45" borderId="21" xfId="0" applyNumberFormat="1" applyFont="1" applyFill="1" applyBorder="1" applyAlignment="1" applyProtection="1">
      <alignment horizontal="center" vertical="center" wrapText="1"/>
      <protection locked="0"/>
    </xf>
    <xf numFmtId="9" fontId="3" fillId="45" borderId="21" xfId="0" applyNumberFormat="1" applyFont="1" applyFill="1" applyBorder="1" applyAlignment="1" applyProtection="1">
      <alignment horizontal="center" vertical="center" wrapText="1"/>
      <protection locked="0"/>
    </xf>
    <xf numFmtId="3" fontId="3" fillId="45" borderId="31" xfId="0" applyNumberFormat="1" applyFont="1" applyFill="1" applyBorder="1" applyAlignment="1" applyProtection="1">
      <alignment horizontal="center" vertical="center" wrapText="1"/>
      <protection locked="0"/>
    </xf>
    <xf numFmtId="3" fontId="3" fillId="36" borderId="72" xfId="0" applyNumberFormat="1" applyFont="1" applyFill="1" applyBorder="1" applyAlignment="1" applyProtection="1">
      <alignment horizontal="center" vertical="center" wrapText="1"/>
      <protection locked="0"/>
    </xf>
    <xf numFmtId="9" fontId="3" fillId="36" borderId="21" xfId="0" applyNumberFormat="1" applyFont="1" applyFill="1" applyBorder="1" applyAlignment="1" applyProtection="1">
      <alignment horizontal="center" vertical="center" wrapText="1"/>
      <protection locked="0"/>
    </xf>
    <xf numFmtId="165" fontId="3" fillId="36" borderId="31" xfId="0" applyNumberFormat="1" applyFont="1" applyFill="1" applyBorder="1" applyAlignment="1" applyProtection="1">
      <alignment horizontal="center" vertical="center" wrapText="1"/>
      <protection locked="0"/>
    </xf>
    <xf numFmtId="0" fontId="3" fillId="47" borderId="72" xfId="0" applyFont="1" applyFill="1" applyBorder="1" applyAlignment="1" applyProtection="1">
      <alignment horizontal="center" vertical="center" wrapText="1"/>
      <protection locked="0"/>
    </xf>
    <xf numFmtId="165" fontId="3" fillId="47" borderId="21" xfId="0" applyNumberFormat="1" applyFont="1" applyFill="1" applyBorder="1" applyAlignment="1" applyProtection="1">
      <alignment horizontal="center" vertical="center" wrapText="1"/>
      <protection locked="0"/>
    </xf>
    <xf numFmtId="1" fontId="3" fillId="47" borderId="21" xfId="0" applyNumberFormat="1" applyFont="1" applyFill="1" applyBorder="1" applyAlignment="1" applyProtection="1">
      <alignment horizontal="center" vertical="center" wrapText="1"/>
      <protection locked="0"/>
    </xf>
    <xf numFmtId="1" fontId="3" fillId="47" borderId="44" xfId="0" applyNumberFormat="1" applyFont="1" applyFill="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1" fontId="3" fillId="62" borderId="2" xfId="0" applyNumberFormat="1" applyFont="1" applyFill="1" applyBorder="1" applyAlignment="1" applyProtection="1">
      <alignment horizontal="center" vertical="center" wrapText="1"/>
      <protection locked="0"/>
    </xf>
    <xf numFmtId="0" fontId="3" fillId="62" borderId="2" xfId="0" applyFont="1" applyFill="1" applyBorder="1" applyAlignment="1" applyProtection="1">
      <alignment horizontal="center" vertical="center" wrapText="1"/>
      <protection locked="0"/>
    </xf>
    <xf numFmtId="0" fontId="3" fillId="62" borderId="2" xfId="0" applyFont="1" applyFill="1" applyBorder="1" applyAlignment="1" applyProtection="1">
      <alignment horizontal="center" vertical="center" wrapText="1" readingOrder="2"/>
      <protection locked="0"/>
    </xf>
    <xf numFmtId="0" fontId="3" fillId="62" borderId="33" xfId="0" applyFont="1" applyFill="1" applyBorder="1" applyAlignment="1" applyProtection="1">
      <alignment horizontal="center" vertical="center" wrapText="1"/>
      <protection locked="0"/>
    </xf>
    <xf numFmtId="3" fontId="44" fillId="62" borderId="32" xfId="0" applyNumberFormat="1" applyFont="1" applyFill="1" applyBorder="1" applyAlignment="1" applyProtection="1">
      <alignment horizontal="center" vertical="center" wrapText="1"/>
      <protection locked="0"/>
    </xf>
    <xf numFmtId="0" fontId="44" fillId="62" borderId="2" xfId="0" applyFont="1" applyFill="1" applyBorder="1" applyAlignment="1" applyProtection="1">
      <alignment horizontal="center" vertical="center" wrapText="1"/>
      <protection locked="0"/>
    </xf>
    <xf numFmtId="166" fontId="44" fillId="62" borderId="2" xfId="0" applyNumberFormat="1" applyFont="1" applyFill="1" applyBorder="1" applyAlignment="1" applyProtection="1">
      <alignment horizontal="center" vertical="center" wrapText="1"/>
      <protection locked="0"/>
    </xf>
    <xf numFmtId="0" fontId="44" fillId="62" borderId="33" xfId="0" applyFont="1" applyFill="1" applyBorder="1" applyAlignment="1" applyProtection="1">
      <alignment horizontal="center" vertical="center" wrapText="1"/>
      <protection locked="0"/>
    </xf>
    <xf numFmtId="166" fontId="44" fillId="62" borderId="33" xfId="0" applyNumberFormat="1" applyFont="1" applyFill="1" applyBorder="1" applyAlignment="1" applyProtection="1">
      <alignment horizontal="center" vertical="center" wrapText="1"/>
      <protection locked="0"/>
    </xf>
    <xf numFmtId="1" fontId="3" fillId="62" borderId="33" xfId="0" applyNumberFormat="1" applyFont="1" applyFill="1" applyBorder="1" applyAlignment="1" applyProtection="1">
      <alignment horizontal="right" vertical="center" wrapText="1" readingOrder="2"/>
      <protection locked="0"/>
    </xf>
    <xf numFmtId="1" fontId="3" fillId="62" borderId="32" xfId="0" applyNumberFormat="1" applyFont="1" applyFill="1" applyBorder="1" applyAlignment="1" applyProtection="1">
      <alignment horizontal="center" vertical="center" wrapText="1"/>
      <protection locked="0"/>
    </xf>
    <xf numFmtId="0" fontId="3" fillId="62" borderId="2" xfId="0" applyFont="1" applyFill="1" applyBorder="1" applyAlignment="1" applyProtection="1">
      <alignment horizontal="right" vertical="center" wrapText="1" readingOrder="2"/>
      <protection locked="0"/>
    </xf>
    <xf numFmtId="0" fontId="3" fillId="62" borderId="2" xfId="0" applyFont="1" applyFill="1" applyBorder="1" applyAlignment="1" applyProtection="1">
      <alignment horizontal="right" vertical="center" wrapText="1"/>
      <protection locked="0"/>
    </xf>
    <xf numFmtId="0" fontId="3" fillId="62" borderId="1" xfId="0" applyFont="1" applyFill="1" applyBorder="1" applyAlignment="1" applyProtection="1">
      <alignment horizontal="right" vertical="center" wrapText="1"/>
      <protection locked="0"/>
    </xf>
    <xf numFmtId="0" fontId="3" fillId="62" borderId="1" xfId="0" applyFont="1" applyFill="1" applyBorder="1" applyAlignment="1" applyProtection="1">
      <alignment horizontal="right" vertical="center" wrapText="1" readingOrder="2"/>
      <protection locked="0"/>
    </xf>
    <xf numFmtId="1" fontId="3" fillId="62" borderId="4" xfId="0" applyNumberFormat="1" applyFont="1" applyFill="1" applyBorder="1" applyAlignment="1" applyProtection="1">
      <alignment horizontal="right" vertical="center" wrapText="1" readingOrder="2"/>
      <protection locked="0"/>
    </xf>
    <xf numFmtId="0" fontId="3" fillId="62" borderId="3" xfId="0" applyFont="1" applyFill="1" applyBorder="1" applyAlignment="1" applyProtection="1">
      <alignment horizontal="center" vertical="center" wrapText="1"/>
      <protection locked="0"/>
    </xf>
    <xf numFmtId="0" fontId="3" fillId="62" borderId="1" xfId="0" applyFont="1" applyFill="1" applyBorder="1" applyAlignment="1" applyProtection="1">
      <alignment horizontal="center" vertical="center" wrapText="1"/>
      <protection locked="0"/>
    </xf>
    <xf numFmtId="0" fontId="3" fillId="62" borderId="11" xfId="0" applyFont="1" applyFill="1" applyBorder="1" applyAlignment="1" applyProtection="1">
      <alignment horizontal="center" vertical="center" wrapText="1" readingOrder="2"/>
      <protection locked="0"/>
    </xf>
    <xf numFmtId="0" fontId="3" fillId="62" borderId="11" xfId="0" applyFont="1" applyFill="1" applyBorder="1" applyAlignment="1" applyProtection="1">
      <alignment horizontal="center" vertical="center" wrapText="1"/>
      <protection locked="0"/>
    </xf>
    <xf numFmtId="0" fontId="6" fillId="55" borderId="2" xfId="0" applyFont="1" applyFill="1" applyBorder="1" applyAlignment="1" applyProtection="1">
      <alignment horizontal="right" vertical="center" wrapText="1" readingOrder="2"/>
      <protection locked="0"/>
    </xf>
    <xf numFmtId="0" fontId="3" fillId="55" borderId="11" xfId="0" quotePrefix="1" applyFont="1" applyFill="1" applyBorder="1" applyAlignment="1" applyProtection="1">
      <alignment horizontal="right" vertical="center" wrapText="1" readingOrder="2"/>
      <protection locked="0"/>
    </xf>
    <xf numFmtId="0" fontId="8" fillId="55" borderId="2" xfId="0" applyFont="1" applyFill="1" applyBorder="1" applyAlignment="1" applyProtection="1">
      <alignment horizontal="right" vertical="center" wrapText="1" readingOrder="2"/>
      <protection locked="0"/>
    </xf>
    <xf numFmtId="0" fontId="4" fillId="55" borderId="25" xfId="3" applyFont="1" applyFill="1" applyBorder="1" applyAlignment="1" applyProtection="1">
      <alignment horizontal="center" vertical="center" wrapText="1" readingOrder="2"/>
      <protection locked="0"/>
    </xf>
    <xf numFmtId="0" fontId="4" fillId="45" borderId="7" xfId="0" applyFont="1" applyFill="1" applyBorder="1" applyAlignment="1" applyProtection="1">
      <alignment horizontal="center" vertical="center" wrapText="1"/>
      <protection locked="0"/>
    </xf>
    <xf numFmtId="0" fontId="4" fillId="39" borderId="25" xfId="3" applyFont="1" applyFill="1" applyBorder="1" applyAlignment="1" applyProtection="1">
      <alignment horizontal="right" vertical="center" wrapText="1" readingOrder="2"/>
      <protection locked="0"/>
    </xf>
    <xf numFmtId="0" fontId="4" fillId="4" borderId="7" xfId="3" applyFont="1" applyFill="1" applyBorder="1" applyAlignment="1" applyProtection="1">
      <alignment horizontal="center" vertical="center" wrapText="1"/>
      <protection locked="0"/>
    </xf>
    <xf numFmtId="0" fontId="4" fillId="4" borderId="25" xfId="3" applyFont="1" applyFill="1" applyBorder="1" applyAlignment="1" applyProtection="1">
      <alignment horizontal="center" vertical="center" wrapText="1"/>
      <protection locked="0"/>
    </xf>
    <xf numFmtId="0" fontId="4" fillId="3" borderId="25" xfId="3" applyFont="1" applyFill="1" applyBorder="1" applyAlignment="1" applyProtection="1">
      <alignment horizontal="center" vertical="center" wrapText="1"/>
      <protection locked="0"/>
    </xf>
    <xf numFmtId="0" fontId="35" fillId="39" borderId="66" xfId="0" applyFont="1" applyFill="1" applyBorder="1" applyAlignment="1">
      <alignment vertical="center"/>
    </xf>
    <xf numFmtId="0" fontId="35" fillId="39" borderId="44" xfId="0" applyFont="1" applyFill="1" applyBorder="1" applyAlignment="1">
      <alignment vertical="center"/>
    </xf>
    <xf numFmtId="1" fontId="44" fillId="53" borderId="5" xfId="0" applyNumberFormat="1" applyFont="1" applyFill="1" applyBorder="1" applyAlignment="1">
      <alignment horizontal="center" vertical="center"/>
    </xf>
    <xf numFmtId="1" fontId="44" fillId="39" borderId="1" xfId="0" applyNumberFormat="1" applyFont="1" applyFill="1" applyBorder="1" applyAlignment="1">
      <alignment horizontal="center" vertical="center"/>
    </xf>
    <xf numFmtId="1" fontId="44" fillId="39" borderId="25" xfId="0" applyNumberFormat="1" applyFont="1" applyFill="1" applyBorder="1" applyAlignment="1">
      <alignment horizontal="center" vertical="center"/>
    </xf>
    <xf numFmtId="1" fontId="44" fillId="39" borderId="3" xfId="0" applyNumberFormat="1" applyFont="1" applyFill="1" applyBorder="1" applyAlignment="1">
      <alignment horizontal="center" vertical="center"/>
    </xf>
    <xf numFmtId="1" fontId="44" fillId="39" borderId="7" xfId="0" applyNumberFormat="1" applyFont="1" applyFill="1" applyBorder="1" applyAlignment="1">
      <alignment horizontal="center" vertical="center"/>
    </xf>
    <xf numFmtId="0" fontId="32" fillId="47" borderId="27" xfId="0" applyFont="1" applyFill="1" applyBorder="1" applyAlignment="1">
      <alignment horizontal="center" vertical="center" wrapText="1"/>
    </xf>
    <xf numFmtId="0" fontId="32" fillId="47" borderId="28" xfId="0" applyFont="1" applyFill="1" applyBorder="1" applyAlignment="1">
      <alignment horizontal="center" vertical="center" wrapText="1"/>
    </xf>
    <xf numFmtId="0" fontId="32" fillId="47" borderId="29" xfId="0" applyFont="1" applyFill="1" applyBorder="1" applyAlignment="1">
      <alignment horizontal="center" vertical="center" wrapText="1"/>
    </xf>
    <xf numFmtId="1" fontId="44" fillId="39" borderId="5" xfId="0" applyNumberFormat="1" applyFont="1" applyFill="1" applyBorder="1" applyAlignment="1">
      <alignment horizontal="center" vertical="center"/>
    </xf>
    <xf numFmtId="1" fontId="44" fillId="39" borderId="26" xfId="0" applyNumberFormat="1" applyFont="1" applyFill="1" applyBorder="1" applyAlignment="1">
      <alignment horizontal="center" vertical="center"/>
    </xf>
    <xf numFmtId="1" fontId="44" fillId="39" borderId="6" xfId="0" applyNumberFormat="1" applyFont="1" applyFill="1" applyBorder="1" applyAlignment="1">
      <alignment horizontal="center" vertical="center"/>
    </xf>
    <xf numFmtId="1" fontId="44" fillId="39" borderId="4" xfId="0" applyNumberFormat="1" applyFont="1" applyFill="1" applyBorder="1" applyAlignment="1">
      <alignment horizontal="center" vertical="center"/>
    </xf>
    <xf numFmtId="1" fontId="44" fillId="39" borderId="10" xfId="0" applyNumberFormat="1" applyFont="1" applyFill="1" applyBorder="1" applyAlignment="1">
      <alignment horizontal="center" vertical="center"/>
    </xf>
    <xf numFmtId="1" fontId="44" fillId="39" borderId="32" xfId="0" applyNumberFormat="1" applyFont="1" applyFill="1" applyBorder="1" applyAlignment="1">
      <alignment horizontal="center" vertical="center"/>
    </xf>
    <xf numFmtId="1" fontId="44" fillId="39" borderId="2" xfId="0" applyNumberFormat="1" applyFont="1" applyFill="1" applyBorder="1" applyAlignment="1">
      <alignment horizontal="center" vertical="center"/>
    </xf>
    <xf numFmtId="1" fontId="44" fillId="39" borderId="33" xfId="0" applyNumberFormat="1" applyFont="1" applyFill="1" applyBorder="1" applyAlignment="1">
      <alignment horizontal="center" vertical="center"/>
    </xf>
    <xf numFmtId="1" fontId="44" fillId="53" borderId="1" xfId="0" applyNumberFormat="1" applyFont="1" applyFill="1" applyBorder="1" applyAlignment="1">
      <alignment horizontal="center" vertical="center"/>
    </xf>
    <xf numFmtId="1" fontId="44" fillId="53" borderId="26" xfId="0" applyNumberFormat="1" applyFont="1" applyFill="1" applyBorder="1" applyAlignment="1">
      <alignment horizontal="center" vertical="center"/>
    </xf>
    <xf numFmtId="1" fontId="44" fillId="53" borderId="6" xfId="0" applyNumberFormat="1" applyFont="1" applyFill="1" applyBorder="1" applyAlignment="1">
      <alignment horizontal="center" vertical="center"/>
    </xf>
    <xf numFmtId="1" fontId="44" fillId="53" borderId="3" xfId="0" applyNumberFormat="1" applyFont="1" applyFill="1" applyBorder="1" applyAlignment="1">
      <alignment horizontal="center" vertical="center"/>
    </xf>
    <xf numFmtId="1" fontId="44" fillId="53" borderId="4" xfId="0" applyNumberFormat="1" applyFont="1" applyFill="1" applyBorder="1" applyAlignment="1">
      <alignment horizontal="center" vertical="center"/>
    </xf>
    <xf numFmtId="1" fontId="44" fillId="53" borderId="32" xfId="0" applyNumberFormat="1" applyFont="1" applyFill="1" applyBorder="1" applyAlignment="1">
      <alignment horizontal="center" vertical="center"/>
    </xf>
    <xf numFmtId="1" fontId="44" fillId="53" borderId="2" xfId="0" applyNumberFormat="1" applyFont="1" applyFill="1" applyBorder="1" applyAlignment="1">
      <alignment horizontal="center" vertical="center"/>
    </xf>
    <xf numFmtId="1" fontId="44" fillId="53" borderId="33" xfId="0" applyNumberFormat="1" applyFont="1" applyFill="1" applyBorder="1" applyAlignment="1">
      <alignment horizontal="center" vertical="center"/>
    </xf>
    <xf numFmtId="0" fontId="56" fillId="38" borderId="58" xfId="0" applyFont="1" applyFill="1" applyBorder="1" applyAlignment="1" applyProtection="1">
      <alignment horizontal="center" vertical="center" wrapText="1" readingOrder="2"/>
      <protection locked="0"/>
    </xf>
    <xf numFmtId="3" fontId="67" fillId="38" borderId="10" xfId="0" applyNumberFormat="1" applyFont="1" applyFill="1" applyBorder="1" applyAlignment="1">
      <alignment horizontal="center" vertical="center"/>
    </xf>
    <xf numFmtId="0" fontId="44" fillId="55" borderId="50" xfId="0" applyFont="1" applyFill="1" applyBorder="1" applyAlignment="1" applyProtection="1">
      <alignment horizontal="center" vertical="center" wrapText="1"/>
      <protection locked="0"/>
    </xf>
    <xf numFmtId="0" fontId="44" fillId="55" borderId="52" xfId="0" applyFont="1" applyFill="1" applyBorder="1" applyAlignment="1" applyProtection="1">
      <alignment horizontal="center" vertical="center" wrapText="1"/>
      <protection locked="0"/>
    </xf>
    <xf numFmtId="0" fontId="44" fillId="62" borderId="52" xfId="0" applyFont="1" applyFill="1" applyBorder="1" applyAlignment="1" applyProtection="1">
      <alignment horizontal="center" vertical="center" wrapText="1"/>
      <protection locked="0"/>
    </xf>
    <xf numFmtId="0" fontId="44" fillId="55" borderId="38" xfId="0" applyFont="1" applyFill="1" applyBorder="1" applyAlignment="1" applyProtection="1">
      <alignment horizontal="center" vertical="center" wrapText="1"/>
      <protection locked="0"/>
    </xf>
    <xf numFmtId="0" fontId="44" fillId="55" borderId="27" xfId="0" applyFont="1" applyFill="1" applyBorder="1" applyAlignment="1" applyProtection="1">
      <alignment horizontal="center" vertical="center" wrapText="1"/>
      <protection locked="0"/>
    </xf>
    <xf numFmtId="166" fontId="44" fillId="55" borderId="29" xfId="0" applyNumberFormat="1" applyFont="1" applyFill="1" applyBorder="1" applyAlignment="1" applyProtection="1">
      <alignment horizontal="center" vertical="center" wrapText="1"/>
      <protection locked="0"/>
    </xf>
    <xf numFmtId="0" fontId="44" fillId="55" borderId="72" xfId="0" applyFont="1" applyFill="1" applyBorder="1" applyAlignment="1" applyProtection="1">
      <alignment horizontal="center" vertical="center" wrapText="1"/>
      <protection locked="0"/>
    </xf>
    <xf numFmtId="0" fontId="44" fillId="62" borderId="38" xfId="0" applyFont="1" applyFill="1" applyBorder="1" applyAlignment="1" applyProtection="1">
      <alignment horizontal="center" vertical="center" wrapText="1"/>
      <protection locked="0"/>
    </xf>
    <xf numFmtId="166" fontId="44" fillId="62" borderId="66" xfId="0" applyNumberFormat="1" applyFont="1" applyFill="1" applyBorder="1" applyAlignment="1" applyProtection="1">
      <alignment horizontal="center" vertical="center" wrapText="1"/>
      <protection locked="0"/>
    </xf>
    <xf numFmtId="0" fontId="44" fillId="62" borderId="65" xfId="0" applyFont="1" applyFill="1" applyBorder="1" applyAlignment="1" applyProtection="1">
      <alignment horizontal="center" vertical="center" wrapText="1"/>
      <protection locked="0"/>
    </xf>
    <xf numFmtId="0" fontId="44" fillId="55" borderId="65" xfId="0" applyFont="1" applyFill="1" applyBorder="1" applyAlignment="1" applyProtection="1">
      <alignment horizontal="center" vertical="center" wrapText="1"/>
      <protection locked="0"/>
    </xf>
    <xf numFmtId="0" fontId="69" fillId="0" borderId="1" xfId="0" applyFont="1" applyBorder="1" applyAlignment="1">
      <alignment horizontal="center" vertical="center" wrapText="1"/>
    </xf>
    <xf numFmtId="3" fontId="3" fillId="58" borderId="5" xfId="0" applyNumberFormat="1" applyFont="1" applyFill="1" applyBorder="1" applyAlignment="1" applyProtection="1">
      <alignment horizontal="center" vertical="center" wrapText="1"/>
      <protection locked="0"/>
    </xf>
    <xf numFmtId="3" fontId="3" fillId="58" borderId="3" xfId="0" applyNumberFormat="1" applyFont="1" applyFill="1" applyBorder="1" applyAlignment="1" applyProtection="1">
      <alignment horizontal="center" vertical="center" wrapText="1"/>
      <protection locked="0"/>
    </xf>
    <xf numFmtId="3" fontId="4" fillId="58" borderId="3" xfId="0" applyNumberFormat="1" applyFont="1" applyFill="1" applyBorder="1" applyAlignment="1" applyProtection="1">
      <alignment horizontal="center" vertical="center" wrapText="1"/>
      <protection locked="0"/>
    </xf>
    <xf numFmtId="3" fontId="3" fillId="58" borderId="7" xfId="0" applyNumberFormat="1" applyFont="1" applyFill="1" applyBorder="1" applyAlignment="1" applyProtection="1">
      <alignment horizontal="center" vertical="center" wrapText="1"/>
      <protection locked="0"/>
    </xf>
    <xf numFmtId="3" fontId="4" fillId="45" borderId="39" xfId="0" applyNumberFormat="1" applyFont="1" applyFill="1" applyBorder="1" applyAlignment="1" applyProtection="1">
      <alignment horizontal="center" vertical="center" wrapText="1" readingOrder="2"/>
      <protection locked="0"/>
    </xf>
    <xf numFmtId="9" fontId="4" fillId="45" borderId="43" xfId="0" applyNumberFormat="1" applyFont="1" applyFill="1" applyBorder="1" applyAlignment="1" applyProtection="1">
      <alignment horizontal="center" vertical="center" wrapText="1" readingOrder="2"/>
      <protection locked="0"/>
    </xf>
    <xf numFmtId="3" fontId="3" fillId="45" borderId="43" xfId="0" applyNumberFormat="1" applyFont="1" applyFill="1" applyBorder="1" applyAlignment="1" applyProtection="1">
      <alignment horizontal="center" vertical="center" wrapText="1" readingOrder="2"/>
      <protection locked="0"/>
    </xf>
    <xf numFmtId="0" fontId="2" fillId="49" borderId="23" xfId="0" applyFont="1" applyFill="1" applyBorder="1" applyAlignment="1" applyProtection="1">
      <alignment horizontal="center" vertical="center" wrapText="1"/>
      <protection locked="0"/>
    </xf>
    <xf numFmtId="3" fontId="3" fillId="58" borderId="34" xfId="0" applyNumberFormat="1" applyFont="1" applyFill="1" applyBorder="1" applyAlignment="1" applyProtection="1">
      <alignment horizontal="center" vertical="center" wrapText="1"/>
      <protection locked="0"/>
    </xf>
    <xf numFmtId="1" fontId="3" fillId="58" borderId="45" xfId="0" applyNumberFormat="1" applyFont="1" applyFill="1" applyBorder="1" applyAlignment="1" applyProtection="1">
      <alignment horizontal="center" vertical="center" wrapText="1"/>
      <protection locked="0"/>
    </xf>
    <xf numFmtId="0" fontId="38" fillId="2" borderId="36" xfId="0" applyFont="1" applyFill="1" applyBorder="1" applyAlignment="1" applyProtection="1">
      <alignment horizontal="center" vertical="center" wrapText="1" readingOrder="2"/>
      <protection locked="0"/>
    </xf>
    <xf numFmtId="0" fontId="38" fillId="2" borderId="37" xfId="0" applyFont="1" applyFill="1" applyBorder="1" applyAlignment="1" applyProtection="1">
      <alignment horizontal="center" vertical="center" wrapText="1" readingOrder="2"/>
      <protection locked="0"/>
    </xf>
    <xf numFmtId="0" fontId="38" fillId="2" borderId="51" xfId="0" applyFont="1" applyFill="1" applyBorder="1" applyAlignment="1" applyProtection="1">
      <alignment horizontal="center" vertical="center" wrapText="1" readingOrder="2"/>
      <protection locked="0"/>
    </xf>
    <xf numFmtId="165" fontId="3" fillId="58" borderId="74" xfId="0" applyNumberFormat="1" applyFont="1" applyFill="1" applyBorder="1" applyAlignment="1" applyProtection="1">
      <alignment horizontal="center" vertical="center" wrapText="1"/>
      <protection locked="0"/>
    </xf>
    <xf numFmtId="165" fontId="3" fillId="58" borderId="50" xfId="0" applyNumberFormat="1" applyFont="1" applyFill="1" applyBorder="1" applyAlignment="1" applyProtection="1">
      <alignment horizontal="center" vertical="center" wrapText="1"/>
      <protection locked="0"/>
    </xf>
    <xf numFmtId="165" fontId="3" fillId="58" borderId="52" xfId="0" applyNumberFormat="1" applyFont="1" applyFill="1" applyBorder="1" applyAlignment="1" applyProtection="1">
      <alignment horizontal="center" vertical="center" wrapText="1"/>
      <protection locked="0"/>
    </xf>
    <xf numFmtId="165" fontId="3" fillId="58" borderId="38" xfId="0" applyNumberFormat="1" applyFont="1" applyFill="1" applyBorder="1" applyAlignment="1" applyProtection="1">
      <alignment horizontal="center" vertical="center" wrapText="1"/>
      <protection locked="0"/>
    </xf>
    <xf numFmtId="165" fontId="3" fillId="62" borderId="52" xfId="0" applyNumberFormat="1" applyFont="1" applyFill="1" applyBorder="1" applyAlignment="1" applyProtection="1">
      <alignment horizontal="center" vertical="center" wrapText="1"/>
      <protection locked="0"/>
    </xf>
    <xf numFmtId="165" fontId="3" fillId="58" borderId="45" xfId="0" applyNumberFormat="1" applyFont="1" applyFill="1" applyBorder="1" applyAlignment="1" applyProtection="1">
      <alignment horizontal="center" vertical="center" wrapText="1"/>
      <protection locked="0"/>
    </xf>
    <xf numFmtId="165" fontId="3" fillId="58" borderId="6" xfId="0" applyNumberFormat="1" applyFont="1" applyFill="1" applyBorder="1" applyAlignment="1" applyProtection="1">
      <alignment horizontal="center" vertical="center" wrapText="1"/>
      <protection locked="0"/>
    </xf>
    <xf numFmtId="165" fontId="3" fillId="58" borderId="4" xfId="0" applyNumberFormat="1" applyFont="1" applyFill="1" applyBorder="1" applyAlignment="1" applyProtection="1">
      <alignment horizontal="center" vertical="center" wrapText="1"/>
      <protection locked="0"/>
    </xf>
    <xf numFmtId="165" fontId="3" fillId="58" borderId="10" xfId="0" applyNumberFormat="1" applyFont="1" applyFill="1" applyBorder="1" applyAlignment="1" applyProtection="1">
      <alignment horizontal="center" vertical="center" wrapText="1"/>
      <protection locked="0"/>
    </xf>
    <xf numFmtId="0" fontId="38" fillId="2" borderId="43" xfId="0" applyFont="1" applyFill="1" applyBorder="1" applyAlignment="1" applyProtection="1">
      <alignment horizontal="center" vertical="center" wrapText="1" readingOrder="2"/>
      <protection locked="0"/>
    </xf>
    <xf numFmtId="165" fontId="3" fillId="58" borderId="73" xfId="0" applyNumberFormat="1" applyFont="1" applyFill="1" applyBorder="1" applyAlignment="1" applyProtection="1">
      <alignment horizontal="center" vertical="center" wrapText="1"/>
      <protection locked="0"/>
    </xf>
    <xf numFmtId="165" fontId="3" fillId="58" borderId="41" xfId="0" applyNumberFormat="1" applyFont="1" applyFill="1" applyBorder="1" applyAlignment="1" applyProtection="1">
      <alignment horizontal="center" vertical="center" wrapText="1"/>
      <protection locked="0"/>
    </xf>
    <xf numFmtId="165" fontId="3" fillId="58" borderId="11" xfId="0" applyNumberFormat="1" applyFont="1" applyFill="1" applyBorder="1" applyAlignment="1" applyProtection="1">
      <alignment horizontal="center" vertical="center" wrapText="1"/>
      <protection locked="0"/>
    </xf>
    <xf numFmtId="165" fontId="3" fillId="58" borderId="42" xfId="0" applyNumberFormat="1" applyFont="1" applyFill="1" applyBorder="1" applyAlignment="1" applyProtection="1">
      <alignment horizontal="center" vertical="center" wrapText="1"/>
      <protection locked="0"/>
    </xf>
    <xf numFmtId="165" fontId="3" fillId="62" borderId="11" xfId="0" applyNumberFormat="1" applyFont="1" applyFill="1" applyBorder="1" applyAlignment="1" applyProtection="1">
      <alignment horizontal="center" vertical="center" wrapText="1"/>
      <protection locked="0"/>
    </xf>
    <xf numFmtId="1" fontId="3" fillId="58" borderId="48" xfId="0" applyNumberFormat="1" applyFont="1" applyFill="1" applyBorder="1" applyAlignment="1" applyProtection="1">
      <alignment horizontal="center" vertical="center" wrapText="1"/>
      <protection locked="0"/>
    </xf>
    <xf numFmtId="1" fontId="3" fillId="58" borderId="50" xfId="0" applyNumberFormat="1" applyFont="1" applyFill="1" applyBorder="1" applyAlignment="1" applyProtection="1">
      <alignment horizontal="center" vertical="center" wrapText="1"/>
      <protection locked="0"/>
    </xf>
    <xf numFmtId="1" fontId="3" fillId="58" borderId="52" xfId="0" applyNumberFormat="1" applyFont="1" applyFill="1" applyBorder="1" applyAlignment="1" applyProtection="1">
      <alignment horizontal="center" vertical="center" wrapText="1"/>
      <protection locked="0"/>
    </xf>
    <xf numFmtId="1" fontId="3" fillId="58" borderId="38" xfId="0" applyNumberFormat="1" applyFont="1" applyFill="1" applyBorder="1" applyAlignment="1" applyProtection="1">
      <alignment horizontal="center" vertical="center" wrapText="1"/>
      <protection locked="0"/>
    </xf>
    <xf numFmtId="1" fontId="3" fillId="62" borderId="52" xfId="0" applyNumberFormat="1" applyFont="1" applyFill="1" applyBorder="1" applyAlignment="1" applyProtection="1">
      <alignment horizontal="center" vertical="center" wrapText="1"/>
      <protection locked="0"/>
    </xf>
    <xf numFmtId="0" fontId="38" fillId="2" borderId="58" xfId="0" applyFont="1" applyFill="1" applyBorder="1" applyAlignment="1" applyProtection="1">
      <alignment horizontal="center" vertical="center" wrapText="1" readingOrder="2"/>
      <protection locked="0"/>
    </xf>
    <xf numFmtId="1" fontId="3" fillId="58" borderId="57" xfId="0" applyNumberFormat="1" applyFont="1" applyFill="1" applyBorder="1" applyAlignment="1" applyProtection="1">
      <alignment horizontal="center" vertical="center" wrapText="1"/>
      <protection locked="0"/>
    </xf>
    <xf numFmtId="1" fontId="3" fillId="58" borderId="71" xfId="0" applyNumberFormat="1" applyFont="1" applyFill="1" applyBorder="1" applyAlignment="1" applyProtection="1">
      <alignment horizontal="center" vertical="center" wrapText="1"/>
      <protection locked="0"/>
    </xf>
    <xf numFmtId="1" fontId="3" fillId="58" borderId="61" xfId="0" applyNumberFormat="1" applyFont="1" applyFill="1" applyBorder="1" applyAlignment="1" applyProtection="1">
      <alignment horizontal="center" vertical="center" wrapText="1"/>
      <protection locked="0"/>
    </xf>
    <xf numFmtId="1" fontId="3" fillId="58" borderId="62" xfId="0" applyNumberFormat="1" applyFont="1" applyFill="1" applyBorder="1" applyAlignment="1" applyProtection="1">
      <alignment horizontal="center" vertical="center" wrapText="1"/>
      <protection locked="0"/>
    </xf>
    <xf numFmtId="1" fontId="3" fillId="62" borderId="61" xfId="0" applyNumberFormat="1" applyFont="1" applyFill="1" applyBorder="1" applyAlignment="1" applyProtection="1">
      <alignment horizontal="center" vertical="center" wrapText="1"/>
      <protection locked="0"/>
    </xf>
    <xf numFmtId="0" fontId="56" fillId="42" borderId="54" xfId="0" applyFont="1" applyFill="1" applyBorder="1" applyAlignment="1" applyProtection="1">
      <alignment horizontal="center" vertical="center" wrapText="1"/>
      <protection locked="0"/>
    </xf>
    <xf numFmtId="0" fontId="56" fillId="42" borderId="53" xfId="0" applyFont="1" applyFill="1" applyBorder="1" applyAlignment="1" applyProtection="1">
      <alignment horizontal="center" vertical="center" wrapText="1"/>
      <protection locked="0"/>
    </xf>
    <xf numFmtId="0" fontId="2" fillId="49" borderId="36" xfId="0" applyFont="1" applyFill="1" applyBorder="1" applyAlignment="1" applyProtection="1">
      <alignment horizontal="center" vertical="center" wrapText="1"/>
      <protection locked="0"/>
    </xf>
    <xf numFmtId="0" fontId="2" fillId="49" borderId="53" xfId="0" applyFont="1" applyFill="1" applyBorder="1" applyAlignment="1" applyProtection="1">
      <alignment horizontal="center" vertical="center" wrapText="1"/>
      <protection locked="0"/>
    </xf>
    <xf numFmtId="0" fontId="2" fillId="49" borderId="47" xfId="0" applyFont="1" applyFill="1" applyBorder="1" applyAlignment="1" applyProtection="1">
      <alignment horizontal="center" vertical="center" wrapText="1"/>
      <protection locked="0"/>
    </xf>
    <xf numFmtId="0" fontId="2" fillId="49" borderId="48" xfId="0" applyFont="1" applyFill="1" applyBorder="1" applyAlignment="1" applyProtection="1">
      <alignment horizontal="center" vertical="center" wrapText="1"/>
      <protection locked="0"/>
    </xf>
    <xf numFmtId="0" fontId="2" fillId="49" borderId="37" xfId="0" applyFont="1" applyFill="1" applyBorder="1" applyAlignment="1" applyProtection="1">
      <alignment horizontal="center" vertical="center" wrapText="1"/>
      <protection locked="0"/>
    </xf>
    <xf numFmtId="0" fontId="56" fillId="42" borderId="55" xfId="0" applyFont="1" applyFill="1" applyBorder="1" applyAlignment="1" applyProtection="1">
      <alignment horizontal="center" vertical="center" wrapText="1"/>
      <protection locked="0"/>
    </xf>
    <xf numFmtId="0" fontId="2" fillId="49" borderId="54" xfId="0" applyFont="1" applyFill="1" applyBorder="1" applyAlignment="1" applyProtection="1">
      <alignment horizontal="center" vertical="center" wrapText="1"/>
      <protection locked="0"/>
    </xf>
    <xf numFmtId="0" fontId="2" fillId="49" borderId="55" xfId="0" applyFont="1" applyFill="1" applyBorder="1" applyAlignment="1" applyProtection="1">
      <alignment horizontal="center" vertical="center" wrapText="1"/>
      <protection locked="0"/>
    </xf>
    <xf numFmtId="3" fontId="2" fillId="49" borderId="55" xfId="0" applyNumberFormat="1" applyFont="1" applyFill="1" applyBorder="1" applyAlignment="1" applyProtection="1">
      <alignment horizontal="center" vertical="center" wrapText="1"/>
      <protection locked="0"/>
    </xf>
    <xf numFmtId="0" fontId="2" fillId="49" borderId="9" xfId="0" applyFont="1" applyFill="1" applyBorder="1" applyAlignment="1" applyProtection="1">
      <alignment horizontal="center" vertical="center" wrapText="1"/>
      <protection locked="0"/>
    </xf>
    <xf numFmtId="0" fontId="2" fillId="49" borderId="23" xfId="0" applyFont="1" applyFill="1" applyBorder="1" applyAlignment="1" applyProtection="1">
      <alignment horizontal="center" vertical="center" wrapText="1"/>
      <protection locked="0"/>
    </xf>
    <xf numFmtId="3" fontId="2" fillId="49" borderId="23" xfId="0" applyNumberFormat="1" applyFont="1" applyFill="1" applyBorder="1" applyAlignment="1" applyProtection="1">
      <alignment horizontal="center" vertical="center" wrapText="1"/>
      <protection locked="0"/>
    </xf>
    <xf numFmtId="0" fontId="2" fillId="49" borderId="8" xfId="0" applyFont="1" applyFill="1" applyBorder="1" applyAlignment="1" applyProtection="1">
      <alignment horizontal="center" vertical="center" wrapText="1"/>
      <protection locked="0"/>
    </xf>
    <xf numFmtId="0" fontId="56" fillId="61" borderId="55" xfId="0" applyFont="1" applyFill="1" applyBorder="1" applyAlignment="1" applyProtection="1">
      <alignment horizontal="center" vertical="center" wrapText="1"/>
      <protection locked="0"/>
    </xf>
    <xf numFmtId="0" fontId="5" fillId="55" borderId="5" xfId="0" applyFont="1" applyFill="1" applyBorder="1" applyAlignment="1" applyProtection="1">
      <alignment horizontal="right" vertical="center" wrapText="1" readingOrder="2"/>
      <protection locked="0"/>
    </xf>
    <xf numFmtId="0" fontId="5" fillId="55" borderId="3" xfId="0" applyFont="1" applyFill="1" applyBorder="1" applyAlignment="1" applyProtection="1">
      <alignment horizontal="right" vertical="center" wrapText="1" readingOrder="2"/>
      <protection locked="0"/>
    </xf>
    <xf numFmtId="0" fontId="5" fillId="55" borderId="32" xfId="0" applyFont="1" applyFill="1" applyBorder="1" applyAlignment="1" applyProtection="1">
      <alignment horizontal="right" vertical="center" wrapText="1" readingOrder="2"/>
      <protection locked="0"/>
    </xf>
    <xf numFmtId="0" fontId="5" fillId="55" borderId="7" xfId="0" applyFont="1" applyFill="1" applyBorder="1" applyAlignment="1" applyProtection="1">
      <alignment horizontal="right" vertical="center" wrapText="1" readingOrder="2"/>
      <protection locked="0"/>
    </xf>
    <xf numFmtId="0" fontId="2" fillId="46" borderId="9" xfId="0" applyFont="1" applyFill="1" applyBorder="1" applyAlignment="1" applyProtection="1">
      <alignment horizontal="center" vertical="center" wrapText="1"/>
      <protection locked="0"/>
    </xf>
    <xf numFmtId="0" fontId="2" fillId="46" borderId="23" xfId="0" applyFont="1" applyFill="1" applyBorder="1" applyAlignment="1" applyProtection="1">
      <alignment horizontal="center" vertical="center" wrapText="1"/>
      <protection locked="0"/>
    </xf>
    <xf numFmtId="0" fontId="2" fillId="46" borderId="36" xfId="0" applyFont="1" applyFill="1" applyBorder="1" applyAlignment="1" applyProtection="1">
      <alignment horizontal="center" vertical="center" wrapText="1"/>
      <protection locked="0"/>
    </xf>
    <xf numFmtId="0" fontId="2" fillId="46" borderId="43" xfId="0" applyFont="1" applyFill="1" applyBorder="1" applyAlignment="1" applyProtection="1">
      <alignment horizontal="center" vertical="center" wrapText="1"/>
      <protection locked="0"/>
    </xf>
    <xf numFmtId="0" fontId="2" fillId="46" borderId="37" xfId="0" applyFont="1" applyFill="1" applyBorder="1" applyAlignment="1" applyProtection="1">
      <alignment horizontal="center" vertical="center" wrapText="1"/>
      <protection locked="0"/>
    </xf>
    <xf numFmtId="0" fontId="5" fillId="55" borderId="27" xfId="0" applyFont="1" applyFill="1" applyBorder="1" applyAlignment="1" applyProtection="1">
      <alignment horizontal="center" vertical="center" wrapText="1" readingOrder="2"/>
      <protection locked="0"/>
    </xf>
    <xf numFmtId="0" fontId="5" fillId="55" borderId="67" xfId="0" applyFont="1" applyFill="1" applyBorder="1" applyAlignment="1" applyProtection="1">
      <alignment horizontal="center" vertical="center" wrapText="1" readingOrder="2"/>
      <protection locked="0"/>
    </xf>
    <xf numFmtId="0" fontId="5" fillId="55" borderId="34" xfId="0" applyFont="1" applyFill="1" applyBorder="1" applyAlignment="1" applyProtection="1">
      <alignment horizontal="center" vertical="center" wrapText="1" readingOrder="2"/>
      <protection locked="0"/>
    </xf>
    <xf numFmtId="0" fontId="57" fillId="42" borderId="0" xfId="0" applyFont="1" applyFill="1" applyAlignment="1" applyProtection="1">
      <alignment horizontal="center" wrapText="1"/>
      <protection locked="0"/>
    </xf>
    <xf numFmtId="0" fontId="56" fillId="42" borderId="54" xfId="0" applyFont="1" applyFill="1" applyBorder="1" applyAlignment="1" applyProtection="1">
      <alignment horizontal="center" vertical="center" wrapText="1" readingOrder="2"/>
      <protection locked="0"/>
    </xf>
    <xf numFmtId="0" fontId="56" fillId="42" borderId="55" xfId="0" applyFont="1" applyFill="1" applyBorder="1" applyAlignment="1" applyProtection="1">
      <alignment horizontal="center" vertical="center" wrapText="1" readingOrder="2"/>
      <protection locked="0"/>
    </xf>
    <xf numFmtId="0" fontId="56" fillId="42" borderId="53" xfId="0" applyFont="1" applyFill="1" applyBorder="1" applyAlignment="1" applyProtection="1">
      <alignment horizontal="center" vertical="center" wrapText="1" readingOrder="2"/>
      <protection locked="0"/>
    </xf>
    <xf numFmtId="0" fontId="2" fillId="54" borderId="9" xfId="0" applyFont="1" applyFill="1" applyBorder="1" applyAlignment="1" applyProtection="1">
      <alignment horizontal="center" vertical="center" wrapText="1"/>
      <protection locked="0"/>
    </xf>
    <xf numFmtId="0" fontId="2" fillId="54" borderId="23" xfId="0" applyFont="1" applyFill="1" applyBorder="1" applyAlignment="1" applyProtection="1">
      <alignment horizontal="center" vertical="center" wrapText="1"/>
      <protection locked="0"/>
    </xf>
    <xf numFmtId="0" fontId="2" fillId="54" borderId="8" xfId="0" applyFont="1" applyFill="1" applyBorder="1" applyAlignment="1" applyProtection="1">
      <alignment horizontal="center" vertical="center" wrapText="1"/>
      <protection locked="0"/>
    </xf>
    <xf numFmtId="0" fontId="2" fillId="54" borderId="47" xfId="0" applyFont="1" applyFill="1" applyBorder="1" applyAlignment="1" applyProtection="1">
      <alignment horizontal="center" vertical="center" wrapText="1"/>
      <protection locked="0"/>
    </xf>
    <xf numFmtId="0" fontId="2" fillId="54" borderId="48" xfId="0" applyFont="1" applyFill="1" applyBorder="1" applyAlignment="1" applyProtection="1">
      <alignment horizontal="center" vertical="center" wrapText="1"/>
      <protection locked="0"/>
    </xf>
    <xf numFmtId="0" fontId="2" fillId="54" borderId="49" xfId="0" applyFont="1" applyFill="1" applyBorder="1" applyAlignment="1" applyProtection="1">
      <alignment horizontal="center" vertical="center" wrapText="1"/>
      <protection locked="0"/>
    </xf>
    <xf numFmtId="0" fontId="2" fillId="44" borderId="9" xfId="0" applyFont="1" applyFill="1" applyBorder="1" applyAlignment="1" applyProtection="1">
      <alignment horizontal="center" vertical="center" wrapText="1"/>
      <protection locked="0"/>
    </xf>
    <xf numFmtId="0" fontId="2" fillId="44" borderId="23" xfId="0" applyFont="1" applyFill="1" applyBorder="1" applyAlignment="1" applyProtection="1">
      <alignment horizontal="center" vertical="center" wrapText="1"/>
      <protection locked="0"/>
    </xf>
    <xf numFmtId="0" fontId="2" fillId="44" borderId="47" xfId="0" applyFont="1" applyFill="1" applyBorder="1" applyAlignment="1" applyProtection="1">
      <alignment horizontal="center" vertical="center" wrapText="1"/>
      <protection locked="0"/>
    </xf>
    <xf numFmtId="0" fontId="2" fillId="44" borderId="48" xfId="0" applyFont="1" applyFill="1" applyBorder="1" applyAlignment="1" applyProtection="1">
      <alignment horizontal="center" vertical="center" wrapText="1"/>
      <protection locked="0"/>
    </xf>
    <xf numFmtId="0" fontId="2" fillId="43" borderId="9" xfId="0" applyFont="1" applyFill="1" applyBorder="1" applyAlignment="1" applyProtection="1">
      <alignment horizontal="center" vertical="center" wrapText="1"/>
      <protection locked="0"/>
    </xf>
    <xf numFmtId="0" fontId="2" fillId="43" borderId="23" xfId="0" applyFont="1" applyFill="1" applyBorder="1" applyAlignment="1" applyProtection="1">
      <alignment horizontal="center" vertical="center" wrapText="1"/>
      <protection locked="0"/>
    </xf>
    <xf numFmtId="0" fontId="2" fillId="43" borderId="47" xfId="0" applyFont="1" applyFill="1" applyBorder="1" applyAlignment="1" applyProtection="1">
      <alignment horizontal="center" vertical="center" wrapText="1"/>
      <protection locked="0"/>
    </xf>
    <xf numFmtId="0" fontId="2" fillId="43" borderId="48" xfId="0" applyFont="1" applyFill="1" applyBorder="1" applyAlignment="1" applyProtection="1">
      <alignment horizontal="center" vertical="center" wrapText="1"/>
      <protection locked="0"/>
    </xf>
    <xf numFmtId="0" fontId="2" fillId="46" borderId="48" xfId="0" applyFont="1" applyFill="1" applyBorder="1" applyAlignment="1" applyProtection="1">
      <alignment horizontal="center" vertical="center" wrapText="1"/>
      <protection locked="0"/>
    </xf>
    <xf numFmtId="0" fontId="5" fillId="39" borderId="9" xfId="0" applyFont="1" applyFill="1" applyBorder="1" applyAlignment="1" applyProtection="1">
      <alignment horizontal="center" vertical="center" wrapText="1"/>
      <protection locked="0"/>
    </xf>
    <xf numFmtId="0" fontId="5" fillId="39" borderId="23" xfId="0" applyFont="1" applyFill="1" applyBorder="1" applyAlignment="1" applyProtection="1">
      <alignment horizontal="center" vertical="center" wrapText="1"/>
      <protection locked="0"/>
    </xf>
    <xf numFmtId="0" fontId="5" fillId="39" borderId="8" xfId="0" applyFont="1" applyFill="1" applyBorder="1" applyAlignment="1" applyProtection="1">
      <alignment horizontal="center" vertical="center" wrapText="1"/>
      <protection locked="0"/>
    </xf>
    <xf numFmtId="0" fontId="5" fillId="39" borderId="47" xfId="0" applyFont="1" applyFill="1" applyBorder="1" applyAlignment="1" applyProtection="1">
      <alignment horizontal="center" vertical="center" wrapText="1"/>
      <protection locked="0"/>
    </xf>
    <xf numFmtId="0" fontId="5" fillId="39" borderId="48" xfId="0" applyFont="1" applyFill="1" applyBorder="1" applyAlignment="1" applyProtection="1">
      <alignment horizontal="center" vertical="center" wrapText="1"/>
      <protection locked="0"/>
    </xf>
    <xf numFmtId="0" fontId="5" fillId="39" borderId="49" xfId="0" applyFont="1" applyFill="1" applyBorder="1" applyAlignment="1" applyProtection="1">
      <alignment horizontal="center" vertical="center" wrapText="1"/>
      <protection locked="0"/>
    </xf>
    <xf numFmtId="0" fontId="2" fillId="44" borderId="8" xfId="0" applyFont="1" applyFill="1" applyBorder="1" applyAlignment="1" applyProtection="1">
      <alignment horizontal="center" vertical="center" wrapText="1"/>
      <protection locked="0"/>
    </xf>
    <xf numFmtId="0" fontId="2" fillId="44" borderId="49" xfId="0" applyFont="1" applyFill="1" applyBorder="1" applyAlignment="1" applyProtection="1">
      <alignment horizontal="center" vertical="center" wrapText="1"/>
      <protection locked="0"/>
    </xf>
    <xf numFmtId="0" fontId="2" fillId="46" borderId="47" xfId="0" applyFont="1" applyFill="1" applyBorder="1" applyAlignment="1" applyProtection="1">
      <alignment horizontal="center" vertical="center" wrapText="1"/>
      <protection locked="0"/>
    </xf>
    <xf numFmtId="0" fontId="2" fillId="46" borderId="0" xfId="0" applyFont="1" applyFill="1" applyAlignment="1" applyProtection="1">
      <alignment horizontal="center" vertical="center" wrapText="1"/>
      <protection locked="0"/>
    </xf>
    <xf numFmtId="0" fontId="2" fillId="46" borderId="63" xfId="0" applyFont="1" applyFill="1" applyBorder="1" applyAlignment="1" applyProtection="1">
      <alignment horizontal="center" vertical="center" wrapText="1"/>
      <protection locked="0"/>
    </xf>
    <xf numFmtId="0" fontId="0" fillId="38" borderId="56" xfId="0" applyFill="1" applyBorder="1" applyAlignment="1" applyProtection="1">
      <alignment horizontal="center" wrapText="1"/>
      <protection locked="0"/>
    </xf>
    <xf numFmtId="0" fontId="0" fillId="38" borderId="60" xfId="0" applyFill="1" applyBorder="1" applyAlignment="1" applyProtection="1">
      <alignment horizontal="center" wrapText="1"/>
      <protection locked="0"/>
    </xf>
    <xf numFmtId="0" fontId="0" fillId="38" borderId="57" xfId="0" applyFill="1" applyBorder="1" applyAlignment="1" applyProtection="1">
      <alignment horizontal="center" wrapText="1"/>
      <protection locked="0"/>
    </xf>
    <xf numFmtId="0" fontId="33" fillId="0" borderId="22" xfId="0" applyFont="1" applyBorder="1" applyAlignment="1" applyProtection="1">
      <alignment horizontal="center" vertical="center" wrapText="1" readingOrder="2"/>
      <protection locked="0"/>
    </xf>
    <xf numFmtId="0" fontId="33" fillId="0" borderId="0" xfId="0" applyFont="1" applyAlignment="1" applyProtection="1">
      <alignment horizontal="center" vertical="center" wrapText="1" readingOrder="2"/>
      <protection locked="0"/>
    </xf>
    <xf numFmtId="0" fontId="3" fillId="41" borderId="0" xfId="0" applyFont="1" applyFill="1" applyAlignment="1" applyProtection="1">
      <alignment horizontal="center" vertical="center" wrapText="1" readingOrder="2"/>
      <protection locked="0"/>
    </xf>
    <xf numFmtId="0" fontId="35" fillId="0" borderId="0" xfId="0" applyFont="1" applyAlignment="1" applyProtection="1">
      <alignment horizontal="center" vertical="center" wrapText="1"/>
      <protection locked="0"/>
    </xf>
    <xf numFmtId="0" fontId="3" fillId="41" borderId="0" xfId="0" applyFont="1" applyFill="1" applyAlignment="1" applyProtection="1">
      <alignment horizontal="center" vertical="center" wrapText="1"/>
      <protection locked="0"/>
    </xf>
    <xf numFmtId="0" fontId="33" fillId="0" borderId="22" xfId="0" applyFont="1" applyBorder="1" applyAlignment="1">
      <alignment horizontal="center" vertical="center" wrapText="1" readingOrder="2"/>
    </xf>
    <xf numFmtId="0" fontId="33" fillId="0" borderId="0" xfId="0" applyFont="1" applyAlignment="1">
      <alignment horizontal="center" vertical="center" wrapText="1" readingOrder="2"/>
    </xf>
    <xf numFmtId="0" fontId="3" fillId="41" borderId="0" xfId="0" applyFont="1" applyFill="1" applyAlignment="1">
      <alignment horizontal="center" vertical="center" wrapText="1" readingOrder="2"/>
    </xf>
    <xf numFmtId="0" fontId="35" fillId="0" borderId="0" xfId="0" applyFont="1" applyAlignment="1">
      <alignment horizontal="center" vertical="center" wrapText="1"/>
    </xf>
    <xf numFmtId="0" fontId="59" fillId="56" borderId="54" xfId="0" applyFont="1" applyFill="1" applyBorder="1" applyAlignment="1">
      <alignment horizontal="center" vertical="center"/>
    </xf>
    <xf numFmtId="0" fontId="59" fillId="56" borderId="55" xfId="0" applyFont="1" applyFill="1" applyBorder="1" applyAlignment="1">
      <alignment horizontal="center" vertical="center"/>
    </xf>
    <xf numFmtId="0" fontId="59" fillId="56" borderId="53" xfId="0" applyFont="1" applyFill="1" applyBorder="1" applyAlignment="1">
      <alignment horizontal="center" vertical="center"/>
    </xf>
    <xf numFmtId="0" fontId="35" fillId="57" borderId="56" xfId="0" applyFont="1" applyFill="1" applyBorder="1" applyAlignment="1">
      <alignment horizontal="center" vertical="center" wrapText="1"/>
    </xf>
    <xf numFmtId="0" fontId="35" fillId="57" borderId="60" xfId="0" applyFont="1" applyFill="1" applyBorder="1" applyAlignment="1">
      <alignment horizontal="center" vertical="center" wrapText="1"/>
    </xf>
    <xf numFmtId="3" fontId="47" fillId="55" borderId="41" xfId="0" applyNumberFormat="1" applyFont="1" applyFill="1" applyBorder="1" applyAlignment="1">
      <alignment horizontal="center" vertical="center" wrapText="1"/>
    </xf>
    <xf numFmtId="3" fontId="47" fillId="55" borderId="40" xfId="0" applyNumberFormat="1" applyFont="1" applyFill="1" applyBorder="1" applyAlignment="1">
      <alignment horizontal="center" vertical="center" wrapText="1"/>
    </xf>
    <xf numFmtId="3" fontId="47" fillId="55" borderId="27" xfId="0" applyNumberFormat="1" applyFont="1" applyFill="1" applyBorder="1" applyAlignment="1">
      <alignment horizontal="center" vertical="center" wrapText="1"/>
    </xf>
    <xf numFmtId="3" fontId="47" fillId="55" borderId="34" xfId="0" applyNumberFormat="1" applyFont="1" applyFill="1" applyBorder="1" applyAlignment="1">
      <alignment horizontal="center" vertical="center" wrapText="1"/>
    </xf>
    <xf numFmtId="3" fontId="47" fillId="55" borderId="28" xfId="0" applyNumberFormat="1" applyFont="1" applyFill="1" applyBorder="1" applyAlignment="1">
      <alignment horizontal="center" vertical="center" wrapText="1"/>
    </xf>
    <xf numFmtId="3" fontId="47" fillId="55" borderId="35" xfId="0" applyNumberFormat="1" applyFont="1" applyFill="1" applyBorder="1" applyAlignment="1">
      <alignment horizontal="center" vertical="center" wrapText="1"/>
    </xf>
    <xf numFmtId="0" fontId="3" fillId="41" borderId="0" xfId="0" applyFont="1" applyFill="1" applyAlignment="1">
      <alignment horizontal="center" vertical="center" wrapText="1"/>
    </xf>
    <xf numFmtId="0" fontId="35" fillId="59" borderId="54" xfId="0" applyFont="1" applyFill="1" applyBorder="1" applyAlignment="1">
      <alignment horizontal="center" vertical="center"/>
    </xf>
    <xf numFmtId="0" fontId="35" fillId="59" borderId="55" xfId="0" applyFont="1" applyFill="1" applyBorder="1" applyAlignment="1">
      <alignment horizontal="center" vertical="center"/>
    </xf>
    <xf numFmtId="0" fontId="35" fillId="59" borderId="53" xfId="0" applyFont="1" applyFill="1" applyBorder="1" applyAlignment="1">
      <alignment horizontal="center" vertical="center"/>
    </xf>
    <xf numFmtId="3" fontId="47" fillId="52" borderId="2" xfId="0" applyNumberFormat="1" applyFont="1" applyFill="1" applyBorder="1" applyAlignment="1">
      <alignment horizontal="center" vertical="center" wrapText="1"/>
    </xf>
    <xf numFmtId="3" fontId="47" fillId="52" borderId="21" xfId="0" applyNumberFormat="1" applyFont="1" applyFill="1" applyBorder="1" applyAlignment="1">
      <alignment horizontal="center" vertical="center" wrapText="1"/>
    </xf>
    <xf numFmtId="3" fontId="47" fillId="52" borderId="11" xfId="0" applyNumberFormat="1" applyFont="1" applyFill="1" applyBorder="1" applyAlignment="1">
      <alignment horizontal="center" vertical="center" wrapText="1"/>
    </xf>
    <xf numFmtId="3" fontId="47" fillId="52" borderId="52" xfId="0" applyNumberFormat="1" applyFont="1" applyFill="1" applyBorder="1" applyAlignment="1">
      <alignment horizontal="center" vertical="center" wrapText="1"/>
    </xf>
    <xf numFmtId="0" fontId="46" fillId="46" borderId="11" xfId="0" applyFont="1" applyFill="1" applyBorder="1" applyAlignment="1">
      <alignment horizontal="center" vertical="center"/>
    </xf>
    <xf numFmtId="0" fontId="46" fillId="46" borderId="64" xfId="0" applyFont="1" applyFill="1" applyBorder="1" applyAlignment="1">
      <alignment horizontal="center" vertical="center"/>
    </xf>
    <xf numFmtId="0" fontId="46" fillId="46" borderId="52" xfId="0" applyFont="1" applyFill="1" applyBorder="1" applyAlignment="1">
      <alignment horizontal="center" vertical="center"/>
    </xf>
    <xf numFmtId="0" fontId="46" fillId="56" borderId="11" xfId="0" applyFont="1" applyFill="1" applyBorder="1" applyAlignment="1">
      <alignment horizontal="center" vertical="center"/>
    </xf>
    <xf numFmtId="0" fontId="46" fillId="56" borderId="64" xfId="0" applyFont="1" applyFill="1" applyBorder="1" applyAlignment="1">
      <alignment horizontal="center" vertical="center"/>
    </xf>
    <xf numFmtId="0" fontId="46" fillId="56" borderId="52" xfId="0" applyFont="1" applyFill="1" applyBorder="1" applyAlignment="1">
      <alignment horizontal="center" vertical="center"/>
    </xf>
    <xf numFmtId="0" fontId="35" fillId="39" borderId="5" xfId="0" applyFont="1" applyFill="1" applyBorder="1" applyAlignment="1">
      <alignment horizontal="center" vertical="center"/>
    </xf>
    <xf numFmtId="0" fontId="35" fillId="39" borderId="3" xfId="0" applyFont="1" applyFill="1" applyBorder="1" applyAlignment="1">
      <alignment horizontal="center" vertical="center"/>
    </xf>
    <xf numFmtId="0" fontId="35" fillId="39" borderId="32" xfId="0" applyFont="1" applyFill="1" applyBorder="1" applyAlignment="1">
      <alignment horizontal="center" vertical="center"/>
    </xf>
    <xf numFmtId="0" fontId="35" fillId="53" borderId="5" xfId="0" applyFont="1" applyFill="1" applyBorder="1" applyAlignment="1">
      <alignment horizontal="center" vertical="center"/>
    </xf>
    <xf numFmtId="0" fontId="35" fillId="53" borderId="3" xfId="0" applyFont="1" applyFill="1" applyBorder="1" applyAlignment="1">
      <alignment horizontal="center" vertical="center"/>
    </xf>
    <xf numFmtId="0" fontId="35" fillId="53" borderId="7" xfId="0" applyFont="1" applyFill="1" applyBorder="1" applyAlignment="1">
      <alignment horizontal="center" vertical="center"/>
    </xf>
    <xf numFmtId="0" fontId="35" fillId="39" borderId="30" xfId="0" applyFont="1" applyFill="1" applyBorder="1" applyAlignment="1">
      <alignment horizontal="center" vertical="center"/>
    </xf>
    <xf numFmtId="0" fontId="35" fillId="39" borderId="7" xfId="0" applyFont="1" applyFill="1" applyBorder="1" applyAlignment="1">
      <alignment horizontal="center" vertical="center"/>
    </xf>
    <xf numFmtId="0" fontId="35" fillId="47" borderId="47" xfId="0" applyFont="1" applyFill="1" applyBorder="1" applyAlignment="1">
      <alignment horizontal="center" vertical="center"/>
    </xf>
    <xf numFmtId="0" fontId="35" fillId="47" borderId="48" xfId="0" applyFont="1" applyFill="1" applyBorder="1" applyAlignment="1">
      <alignment horizontal="center" vertical="center"/>
    </xf>
    <xf numFmtId="0" fontId="5" fillId="0" borderId="0" xfId="0" applyFont="1" applyAlignment="1">
      <alignment horizontal="center" vertical="center" wrapText="1"/>
    </xf>
    <xf numFmtId="0" fontId="46" fillId="46" borderId="54" xfId="0" applyFont="1" applyFill="1" applyBorder="1" applyAlignment="1">
      <alignment horizontal="center" vertical="center" wrapText="1"/>
    </xf>
    <xf numFmtId="0" fontId="46" fillId="46" borderId="55" xfId="0" applyFont="1" applyFill="1" applyBorder="1" applyAlignment="1">
      <alignment horizontal="center" vertical="center" wrapText="1"/>
    </xf>
    <xf numFmtId="0" fontId="46" fillId="46" borderId="9" xfId="0" applyFont="1" applyFill="1" applyBorder="1" applyAlignment="1">
      <alignment horizontal="center" vertical="center" wrapText="1"/>
    </xf>
    <xf numFmtId="0" fontId="46" fillId="46" borderId="23" xfId="0" applyFont="1" applyFill="1" applyBorder="1" applyAlignment="1">
      <alignment horizontal="center" vertical="center" wrapText="1"/>
    </xf>
    <xf numFmtId="0" fontId="46" fillId="46" borderId="8" xfId="0" applyFont="1" applyFill="1" applyBorder="1" applyAlignment="1">
      <alignment horizontal="center" vertical="center" wrapText="1"/>
    </xf>
    <xf numFmtId="0" fontId="7" fillId="0" borderId="11" xfId="3" applyFont="1" applyBorder="1" applyAlignment="1" applyProtection="1">
      <alignment horizontal="center" vertical="center" wrapText="1" readingOrder="2"/>
      <protection locked="0"/>
    </xf>
    <xf numFmtId="0" fontId="7" fillId="3" borderId="1" xfId="3" applyFont="1" applyFill="1" applyBorder="1" applyAlignment="1" applyProtection="1">
      <alignment horizontal="center" vertical="center" wrapText="1"/>
      <protection locked="0"/>
    </xf>
    <xf numFmtId="0" fontId="7" fillId="55" borderId="1" xfId="0" applyFont="1" applyFill="1" applyBorder="1" applyAlignment="1" applyProtection="1">
      <alignment horizontal="right" vertical="center" wrapText="1" readingOrder="2"/>
      <protection locked="0"/>
    </xf>
    <xf numFmtId="0" fontId="7" fillId="3" borderId="1" xfId="0" applyFont="1" applyFill="1" applyBorder="1" applyAlignment="1" applyProtection="1">
      <alignment horizontal="center" vertical="center" wrapText="1"/>
      <protection locked="0"/>
    </xf>
    <xf numFmtId="0" fontId="7" fillId="0" borderId="42" xfId="3" applyFont="1" applyBorder="1" applyAlignment="1" applyProtection="1">
      <alignment horizontal="center" vertical="center" wrapText="1" readingOrder="2"/>
      <protection locked="0"/>
    </xf>
  </cellXfs>
  <cellStyles count="50">
    <cellStyle name="20% - הדגשה1" xfId="22" builtinId="30" customBuiltin="1"/>
    <cellStyle name="20% - הדגשה2" xfId="26" builtinId="34" customBuiltin="1"/>
    <cellStyle name="20% - הדגשה3" xfId="30" builtinId="38" customBuiltin="1"/>
    <cellStyle name="20% - הדגשה4" xfId="34" builtinId="42" customBuiltin="1"/>
    <cellStyle name="20% - הדגשה5" xfId="38" builtinId="46" customBuiltin="1"/>
    <cellStyle name="20% - הדגשה6" xfId="42" builtinId="50" customBuiltin="1"/>
    <cellStyle name="40% - הדגשה1" xfId="23" builtinId="31" customBuiltin="1"/>
    <cellStyle name="40% - הדגשה2" xfId="27" builtinId="35" customBuiltin="1"/>
    <cellStyle name="40% - הדגשה3" xfId="31" builtinId="39" customBuiltin="1"/>
    <cellStyle name="40% - הדגשה4" xfId="35" builtinId="43" customBuiltin="1"/>
    <cellStyle name="40% - הדגשה5" xfId="39" builtinId="47" customBuiltin="1"/>
    <cellStyle name="40% - הדגשה6" xfId="43" builtinId="51" customBuiltin="1"/>
    <cellStyle name="60% - הדגשה1" xfId="24" builtinId="32" customBuiltin="1"/>
    <cellStyle name="60% - הדגשה2" xfId="28" builtinId="36" customBuiltin="1"/>
    <cellStyle name="60% - הדגשה3" xfId="32" builtinId="40" customBuiltin="1"/>
    <cellStyle name="60% - הדגשה4" xfId="36" builtinId="44" customBuiltin="1"/>
    <cellStyle name="60% - הדגשה5" xfId="40" builtinId="48" customBuiltin="1"/>
    <cellStyle name="60% - הדגשה6" xfId="44" builtinId="52" customBuiltin="1"/>
    <cellStyle name="Comma" xfId="1" builtinId="3"/>
    <cellStyle name="Comma 2" xfId="49"/>
    <cellStyle name="Normal" xfId="0" builtinId="0"/>
    <cellStyle name="Normal 2" xfId="3"/>
    <cellStyle name="Normal 3" xfId="2"/>
    <cellStyle name="Normal 4" xfId="45"/>
    <cellStyle name="Normal 5" xfId="46"/>
    <cellStyle name="Normal_Sheet2" xfId="48"/>
    <cellStyle name="Percent" xfId="47" builtinId="5"/>
    <cellStyle name="הדגשה1" xfId="21" builtinId="29" customBuiltin="1"/>
    <cellStyle name="הדגשה2" xfId="25" builtinId="33" customBuiltin="1"/>
    <cellStyle name="הדגשה3" xfId="29" builtinId="37" customBuiltin="1"/>
    <cellStyle name="הדגשה4" xfId="33" builtinId="41" customBuiltin="1"/>
    <cellStyle name="הדגשה5" xfId="37" builtinId="45" customBuiltin="1"/>
    <cellStyle name="הדגשה6" xfId="41" builtinId="49" customBuiltin="1"/>
    <cellStyle name="הערה" xfId="18" builtinId="10" customBuiltin="1"/>
    <cellStyle name="חישוב" xfId="14" builtinId="22" customBuiltin="1"/>
    <cellStyle name="טוב" xfId="9" builtinId="26" customBuiltin="1"/>
    <cellStyle name="טקסט אזהרה" xfId="17" builtinId="11" customBuiltin="1"/>
    <cellStyle name="טקסט הסברי" xfId="19" builtinId="53" customBuiltin="1"/>
    <cellStyle name="כותרת" xfId="4" builtinId="15" customBuiltin="1"/>
    <cellStyle name="כותרת 1" xfId="5" builtinId="16" customBuiltin="1"/>
    <cellStyle name="כותרת 2" xfId="6" builtinId="17" customBuiltin="1"/>
    <cellStyle name="כותרת 3" xfId="7" builtinId="18" customBuiltin="1"/>
    <cellStyle name="כותרת 4" xfId="8" builtinId="19" customBuiltin="1"/>
    <cellStyle name="ניטראלי" xfId="11" builtinId="28" customBuiltin="1"/>
    <cellStyle name="סה&quot;כ" xfId="20" builtinId="25" customBuiltin="1"/>
    <cellStyle name="פלט" xfId="13" builtinId="21" customBuiltin="1"/>
    <cellStyle name="קלט" xfId="12" builtinId="20" customBuiltin="1"/>
    <cellStyle name="רע" xfId="10" builtinId="27" customBuiltin="1"/>
    <cellStyle name="תא מסומן" xfId="16" builtinId="23" customBuiltin="1"/>
    <cellStyle name="תא מקושר" xfId="15" builtinId="24"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4DCE8"/>
      <color rgb="FFE19FC0"/>
      <color rgb="FFE5B1CB"/>
      <color rgb="FFFFECAF"/>
      <color rgb="FF339966"/>
      <color rgb="FFCCFFCC"/>
      <color rgb="FF993366"/>
      <color rgb="FF66FFFF"/>
      <color rgb="FF99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90"/>
  <sheetViews>
    <sheetView rightToLeft="1" tabSelected="1" zoomScale="80" zoomScaleNormal="80" workbookViewId="0">
      <pane xSplit="4" ySplit="12" topLeftCell="H89" activePane="bottomRight" state="frozen"/>
      <selection pane="topRight" activeCell="E1" sqref="E1"/>
      <selection pane="bottomLeft" activeCell="A13" sqref="A13"/>
      <selection pane="bottomRight" activeCell="AT89" sqref="AT89"/>
    </sheetView>
  </sheetViews>
  <sheetFormatPr defaultColWidth="9" defaultRowHeight="155.9" customHeight="1"/>
  <cols>
    <col min="1" max="1" width="11.08203125" style="116" bestFit="1" customWidth="1"/>
    <col min="2" max="2" width="2.83203125" style="114" bestFit="1" customWidth="1"/>
    <col min="3" max="3" width="7.08203125" style="116" bestFit="1" customWidth="1"/>
    <col min="4" max="4" width="17" style="116" customWidth="1"/>
    <col min="5" max="5" width="63.83203125" style="116" customWidth="1"/>
    <col min="6" max="6" width="20.08203125" style="116" customWidth="1"/>
    <col min="7" max="7" width="14.75" style="116" customWidth="1"/>
    <col min="8" max="8" width="12.58203125" style="116" customWidth="1"/>
    <col min="9" max="9" width="8.08203125" style="114" customWidth="1"/>
    <col min="10" max="10" width="11.33203125" style="114" customWidth="1"/>
    <col min="11" max="11" width="8.83203125" style="114" customWidth="1"/>
    <col min="12" max="12" width="12.33203125" style="114" customWidth="1"/>
    <col min="13" max="13" width="11.58203125" style="114" customWidth="1"/>
    <col min="14" max="14" width="13.08203125" style="114" customWidth="1"/>
    <col min="15" max="20" width="7.58203125" style="114" customWidth="1"/>
    <col min="21" max="33" width="7.58203125" style="115" customWidth="1"/>
    <col min="34" max="34" width="21.5" style="116" customWidth="1"/>
    <col min="35" max="35" width="13.83203125" style="116" customWidth="1"/>
    <col min="36" max="36" width="13.08203125" style="116" customWidth="1"/>
    <col min="37" max="37" width="22.75" style="116" customWidth="1"/>
    <col min="38" max="38" width="15.83203125" style="116" customWidth="1"/>
    <col min="39" max="39" width="14.83203125" style="116" customWidth="1"/>
    <col min="40" max="40" width="28.25" style="116" customWidth="1"/>
    <col min="41" max="43" width="9.08203125" style="116" customWidth="1"/>
    <col min="44" max="44" width="5.58203125" style="116" customWidth="1"/>
    <col min="45" max="45" width="12" style="116" customWidth="1"/>
    <col min="46" max="46" width="17.25" style="279" customWidth="1"/>
    <col min="47" max="47" width="9.08203125" style="116" customWidth="1"/>
    <col min="48" max="60" width="11.25" style="115" customWidth="1"/>
    <col min="61" max="16384" width="9" style="116"/>
  </cols>
  <sheetData>
    <row r="1" spans="1:60" ht="20">
      <c r="A1" s="683" t="s">
        <v>468</v>
      </c>
      <c r="B1" s="684"/>
      <c r="C1" s="684"/>
      <c r="D1" s="684"/>
      <c r="E1" s="684"/>
      <c r="F1" s="684"/>
      <c r="G1" s="684"/>
      <c r="H1" s="684"/>
      <c r="I1" s="684"/>
      <c r="R1" s="680"/>
      <c r="T1" s="680"/>
      <c r="Y1" s="680"/>
      <c r="AE1" s="680"/>
      <c r="AV1" s="170"/>
      <c r="AW1" s="170"/>
      <c r="AX1" s="170"/>
      <c r="AY1" s="170"/>
      <c r="AZ1" s="170"/>
    </row>
    <row r="2" spans="1:60" ht="14">
      <c r="A2" s="685" t="s">
        <v>267</v>
      </c>
      <c r="B2" s="685"/>
      <c r="C2" s="685"/>
      <c r="D2" s="685"/>
      <c r="E2" s="685"/>
      <c r="F2" s="685"/>
      <c r="G2" s="685"/>
      <c r="H2" s="685"/>
      <c r="I2" s="685"/>
      <c r="R2" s="681"/>
      <c r="T2" s="681"/>
      <c r="Y2" s="681"/>
      <c r="AE2" s="681"/>
      <c r="AV2" s="171"/>
      <c r="AW2" s="171"/>
      <c r="AX2" s="171"/>
      <c r="AY2" s="171"/>
      <c r="AZ2" s="171"/>
    </row>
    <row r="3" spans="1:60" ht="14">
      <c r="A3" s="101"/>
      <c r="B3" s="101"/>
      <c r="C3" s="101"/>
      <c r="D3" s="101"/>
      <c r="E3" s="101"/>
      <c r="F3" s="101"/>
      <c r="G3" s="101"/>
      <c r="H3" s="101"/>
      <c r="I3" s="101"/>
      <c r="R3" s="681"/>
      <c r="T3" s="681"/>
      <c r="Y3" s="681"/>
      <c r="AE3" s="681"/>
      <c r="AV3" s="171"/>
      <c r="AW3" s="171"/>
      <c r="AX3" s="171"/>
      <c r="AY3" s="171"/>
      <c r="AZ3" s="171"/>
    </row>
    <row r="4" spans="1:60" ht="16" thickBot="1">
      <c r="A4" s="686" t="s">
        <v>456</v>
      </c>
      <c r="B4" s="686"/>
      <c r="C4" s="686"/>
      <c r="D4" s="686"/>
      <c r="E4" s="686"/>
      <c r="F4" s="686"/>
      <c r="G4" s="686"/>
      <c r="H4" s="686"/>
      <c r="I4" s="686"/>
      <c r="R4" s="681"/>
      <c r="T4" s="681"/>
      <c r="Y4" s="681"/>
      <c r="AE4" s="681"/>
      <c r="AV4" s="171"/>
      <c r="AW4" s="171"/>
      <c r="AX4" s="171"/>
      <c r="AY4" s="171"/>
      <c r="AZ4" s="171"/>
    </row>
    <row r="5" spans="1:60" ht="14" hidden="1">
      <c r="A5" s="101"/>
      <c r="B5" s="101"/>
      <c r="C5" s="101"/>
      <c r="D5" s="101"/>
      <c r="E5" s="101"/>
      <c r="F5" s="101"/>
      <c r="G5" s="101"/>
      <c r="H5" s="101"/>
      <c r="I5" s="101"/>
      <c r="R5" s="681"/>
      <c r="T5" s="681"/>
      <c r="Y5" s="681"/>
      <c r="AE5" s="681"/>
      <c r="AV5" s="171"/>
      <c r="AW5" s="171"/>
      <c r="AX5" s="171"/>
      <c r="AY5" s="171"/>
      <c r="AZ5" s="171"/>
    </row>
    <row r="6" spans="1:60" ht="14" hidden="1">
      <c r="A6" s="687" t="s">
        <v>452</v>
      </c>
      <c r="B6" s="687"/>
      <c r="C6" s="687"/>
      <c r="D6" s="687"/>
      <c r="E6" s="687"/>
      <c r="F6" s="687"/>
      <c r="G6" s="687"/>
      <c r="H6" s="687"/>
      <c r="I6" s="687"/>
      <c r="R6" s="681"/>
      <c r="T6" s="681"/>
      <c r="Y6" s="681"/>
      <c r="AE6" s="681"/>
      <c r="AV6" s="171"/>
      <c r="AW6" s="171"/>
      <c r="AX6" s="171"/>
      <c r="AY6" s="171"/>
      <c r="AZ6" s="171"/>
    </row>
    <row r="7" spans="1:60" ht="23.5" hidden="1" thickBot="1">
      <c r="A7" s="117"/>
      <c r="B7" s="118"/>
      <c r="C7" s="119"/>
      <c r="D7" s="119"/>
      <c r="E7" s="119"/>
      <c r="F7" s="119"/>
      <c r="G7" s="119"/>
      <c r="H7" s="102"/>
      <c r="I7" s="120"/>
      <c r="J7" s="121"/>
      <c r="K7" s="121"/>
      <c r="L7" s="120"/>
      <c r="M7" s="120"/>
      <c r="N7" s="122"/>
      <c r="O7" s="120"/>
      <c r="P7" s="120"/>
      <c r="Q7" s="120"/>
      <c r="R7" s="682"/>
      <c r="S7" s="123"/>
      <c r="T7" s="682"/>
      <c r="U7" s="123"/>
      <c r="V7" s="123"/>
      <c r="W7" s="123"/>
      <c r="X7" s="123"/>
      <c r="Y7" s="682"/>
      <c r="Z7" s="123"/>
      <c r="AA7" s="123"/>
      <c r="AB7" s="123"/>
      <c r="AC7" s="123"/>
      <c r="AD7" s="123"/>
      <c r="AE7" s="682"/>
      <c r="AF7" s="123"/>
      <c r="AG7" s="123"/>
      <c r="AH7" s="102"/>
      <c r="AI7" s="102"/>
      <c r="AJ7" s="102"/>
      <c r="AK7" s="102"/>
      <c r="AL7" s="102"/>
      <c r="AM7" s="124"/>
      <c r="AN7" s="125"/>
      <c r="AO7" s="102"/>
      <c r="AP7" s="102"/>
      <c r="AQ7" s="102"/>
      <c r="AR7" s="102"/>
      <c r="AS7" s="650" t="s">
        <v>274</v>
      </c>
      <c r="AT7" s="650"/>
      <c r="AU7" s="650"/>
      <c r="AV7" s="172"/>
      <c r="AW7" s="172"/>
      <c r="AX7" s="172"/>
      <c r="AY7" s="172"/>
      <c r="AZ7" s="172"/>
      <c r="BA7" s="126"/>
      <c r="BB7" s="126"/>
      <c r="BC7" s="120"/>
      <c r="BD7" s="120"/>
      <c r="BE7" s="120"/>
      <c r="BF7" s="120"/>
      <c r="BG7" s="120"/>
      <c r="BH7" s="120"/>
    </row>
    <row r="8" spans="1:60" s="132" customFormat="1" ht="12" hidden="1" thickBot="1">
      <c r="A8" s="622" t="s">
        <v>240</v>
      </c>
      <c r="B8" s="629"/>
      <c r="C8" s="629"/>
      <c r="D8" s="629"/>
      <c r="E8" s="629"/>
      <c r="F8" s="629"/>
      <c r="G8" s="629"/>
      <c r="H8" s="629"/>
      <c r="I8" s="629"/>
      <c r="J8" s="629"/>
      <c r="K8" s="629"/>
      <c r="L8" s="629"/>
      <c r="M8" s="629"/>
      <c r="N8" s="629"/>
      <c r="O8" s="629" t="s">
        <v>246</v>
      </c>
      <c r="P8" s="629"/>
      <c r="Q8" s="623"/>
      <c r="R8" s="131" t="s">
        <v>244</v>
      </c>
      <c r="S8" s="130" t="s">
        <v>245</v>
      </c>
      <c r="T8" s="131" t="s">
        <v>244</v>
      </c>
      <c r="U8" s="130" t="s">
        <v>245</v>
      </c>
      <c r="V8" s="629" t="s">
        <v>246</v>
      </c>
      <c r="W8" s="629"/>
      <c r="X8" s="629"/>
      <c r="Y8" s="131" t="s">
        <v>244</v>
      </c>
      <c r="Z8" s="629" t="s">
        <v>246</v>
      </c>
      <c r="AA8" s="629"/>
      <c r="AB8" s="629"/>
      <c r="AC8" s="637" t="s">
        <v>464</v>
      </c>
      <c r="AD8" s="637"/>
      <c r="AE8" s="131" t="s">
        <v>244</v>
      </c>
      <c r="AF8" s="637" t="s">
        <v>464</v>
      </c>
      <c r="AG8" s="637"/>
      <c r="AI8" s="622" t="s">
        <v>240</v>
      </c>
      <c r="AJ8" s="629"/>
      <c r="AK8" s="629"/>
      <c r="AL8" s="629"/>
      <c r="AM8" s="629"/>
      <c r="AN8" s="629"/>
      <c r="AO8" s="629"/>
      <c r="AP8" s="629"/>
      <c r="AQ8" s="629"/>
      <c r="AR8" s="629"/>
      <c r="AS8" s="629"/>
      <c r="AT8" s="629"/>
      <c r="AU8" s="623"/>
      <c r="AV8" s="569" t="s">
        <v>244</v>
      </c>
      <c r="AW8" s="569" t="s">
        <v>244</v>
      </c>
      <c r="AX8" s="569" t="s">
        <v>244</v>
      </c>
      <c r="AY8" s="569" t="s">
        <v>244</v>
      </c>
      <c r="AZ8" s="569" t="s">
        <v>244</v>
      </c>
      <c r="BA8" s="651" t="s">
        <v>246</v>
      </c>
      <c r="BB8" s="652"/>
      <c r="BC8" s="652"/>
      <c r="BD8" s="653"/>
      <c r="BE8" s="622" t="s">
        <v>246</v>
      </c>
      <c r="BF8" s="623"/>
      <c r="BG8" s="622" t="s">
        <v>246</v>
      </c>
      <c r="BH8" s="623"/>
    </row>
    <row r="9" spans="1:60" s="228" customFormat="1" ht="14.5" hidden="1" thickBot="1">
      <c r="AC9" s="104"/>
      <c r="AD9" s="104"/>
      <c r="AE9" s="104"/>
      <c r="AF9" s="104"/>
      <c r="AG9" s="104"/>
      <c r="AT9" s="280"/>
    </row>
    <row r="10" spans="1:60" ht="14.5" thickBot="1">
      <c r="A10" s="654" t="s">
        <v>1</v>
      </c>
      <c r="B10" s="655"/>
      <c r="C10" s="655"/>
      <c r="D10" s="655"/>
      <c r="E10" s="655"/>
      <c r="F10" s="655"/>
      <c r="G10" s="655"/>
      <c r="H10" s="656"/>
      <c r="I10" s="660" t="s">
        <v>448</v>
      </c>
      <c r="J10" s="661"/>
      <c r="K10" s="661"/>
      <c r="L10" s="661"/>
      <c r="M10" s="661"/>
      <c r="N10" s="196" t="s">
        <v>281</v>
      </c>
      <c r="O10" s="664" t="s">
        <v>449</v>
      </c>
      <c r="P10" s="665"/>
      <c r="Q10" s="198" t="s">
        <v>447</v>
      </c>
      <c r="R10" s="643" t="s">
        <v>295</v>
      </c>
      <c r="S10" s="643"/>
      <c r="T10" s="643"/>
      <c r="U10" s="643"/>
      <c r="V10" s="630" t="s">
        <v>442</v>
      </c>
      <c r="W10" s="631"/>
      <c r="X10" s="631"/>
      <c r="Y10" s="631"/>
      <c r="Z10" s="631"/>
      <c r="AA10" s="631"/>
      <c r="AB10" s="631"/>
      <c r="AC10" s="631"/>
      <c r="AD10" s="631"/>
      <c r="AE10" s="631"/>
      <c r="AF10" s="631"/>
      <c r="AG10" s="625"/>
      <c r="AH10" s="104"/>
      <c r="AI10" s="669" t="s">
        <v>242</v>
      </c>
      <c r="AJ10" s="670"/>
      <c r="AK10" s="670"/>
      <c r="AL10" s="670"/>
      <c r="AM10" s="670"/>
      <c r="AN10" s="671"/>
      <c r="AO10" s="660" t="s">
        <v>222</v>
      </c>
      <c r="AP10" s="661"/>
      <c r="AQ10" s="661"/>
      <c r="AR10" s="661"/>
      <c r="AS10" s="661"/>
      <c r="AT10" s="661"/>
      <c r="AU10" s="675"/>
      <c r="AV10" s="677" t="s">
        <v>273</v>
      </c>
      <c r="AW10" s="668"/>
      <c r="AX10" s="668"/>
      <c r="AY10" s="668"/>
      <c r="AZ10" s="678"/>
      <c r="BA10" s="678"/>
      <c r="BB10" s="678"/>
      <c r="BC10" s="678"/>
      <c r="BD10" s="679"/>
      <c r="BE10" s="626" t="s">
        <v>438</v>
      </c>
      <c r="BF10" s="627"/>
      <c r="BG10" s="627"/>
      <c r="BH10" s="627"/>
    </row>
    <row r="11" spans="1:60" ht="33.75" customHeight="1" thickBot="1">
      <c r="A11" s="657"/>
      <c r="B11" s="658"/>
      <c r="C11" s="658"/>
      <c r="D11" s="658"/>
      <c r="E11" s="658"/>
      <c r="F11" s="658"/>
      <c r="G11" s="658"/>
      <c r="H11" s="659"/>
      <c r="I11" s="662"/>
      <c r="J11" s="663"/>
      <c r="K11" s="663"/>
      <c r="L11" s="663"/>
      <c r="M11" s="663"/>
      <c r="N11" s="197">
        <f>'3. אוכלוסייה כלל ישראל'!B12</f>
        <v>9662037</v>
      </c>
      <c r="O11" s="666"/>
      <c r="P11" s="667"/>
      <c r="Q11" s="199">
        <f>'2. אוכ תא השטח'!C12</f>
        <v>226827</v>
      </c>
      <c r="R11" s="668"/>
      <c r="S11" s="668"/>
      <c r="T11" s="668"/>
      <c r="U11" s="668"/>
      <c r="V11" s="630" t="s">
        <v>443</v>
      </c>
      <c r="W11" s="631"/>
      <c r="X11" s="631"/>
      <c r="Y11" s="632">
        <f>'2. אוכ תא השטח'!M9</f>
        <v>300000</v>
      </c>
      <c r="Z11" s="625"/>
      <c r="AA11" s="633" t="s">
        <v>450</v>
      </c>
      <c r="AB11" s="634"/>
      <c r="AC11" s="634"/>
      <c r="AD11" s="590"/>
      <c r="AE11" s="635">
        <f>'2. אוכ תא השטח'!P9</f>
        <v>400000</v>
      </c>
      <c r="AF11" s="635"/>
      <c r="AG11" s="636"/>
      <c r="AH11" s="104"/>
      <c r="AI11" s="672"/>
      <c r="AJ11" s="673"/>
      <c r="AK11" s="673"/>
      <c r="AL11" s="673"/>
      <c r="AM11" s="673"/>
      <c r="AN11" s="674"/>
      <c r="AO11" s="662"/>
      <c r="AP11" s="663"/>
      <c r="AQ11" s="663"/>
      <c r="AR11" s="663"/>
      <c r="AS11" s="663"/>
      <c r="AT11" s="663"/>
      <c r="AU11" s="676"/>
      <c r="AV11" s="642" t="s">
        <v>133</v>
      </c>
      <c r="AW11" s="643"/>
      <c r="AX11" s="643"/>
      <c r="AY11" s="643"/>
      <c r="AZ11" s="103"/>
      <c r="BA11" s="644" t="s">
        <v>272</v>
      </c>
      <c r="BB11" s="645"/>
      <c r="BC11" s="644" t="s">
        <v>134</v>
      </c>
      <c r="BD11" s="646"/>
      <c r="BE11" s="624" t="s">
        <v>437</v>
      </c>
      <c r="BF11" s="625"/>
      <c r="BG11" s="624" t="s">
        <v>298</v>
      </c>
      <c r="BH11" s="628"/>
    </row>
    <row r="12" spans="1:60" ht="154.5" thickBot="1">
      <c r="A12" s="340" t="s">
        <v>139</v>
      </c>
      <c r="B12" s="344"/>
      <c r="C12" s="341" t="s">
        <v>0</v>
      </c>
      <c r="D12" s="341" t="s">
        <v>107</v>
      </c>
      <c r="E12" s="341" t="s">
        <v>1</v>
      </c>
      <c r="F12" s="341" t="s">
        <v>2</v>
      </c>
      <c r="G12" s="341" t="s">
        <v>3</v>
      </c>
      <c r="H12" s="355" t="s">
        <v>241</v>
      </c>
      <c r="I12" s="402" t="s">
        <v>296</v>
      </c>
      <c r="J12" s="352" t="s">
        <v>276</v>
      </c>
      <c r="K12" s="402" t="s">
        <v>398</v>
      </c>
      <c r="L12" s="105" t="s">
        <v>282</v>
      </c>
      <c r="M12" s="105" t="s">
        <v>283</v>
      </c>
      <c r="N12" s="345" t="s">
        <v>284</v>
      </c>
      <c r="O12" s="402" t="s">
        <v>279</v>
      </c>
      <c r="P12" s="105" t="s">
        <v>280</v>
      </c>
      <c r="Q12" s="343" t="s">
        <v>297</v>
      </c>
      <c r="R12" s="402" t="s">
        <v>294</v>
      </c>
      <c r="S12" s="105" t="s">
        <v>293</v>
      </c>
      <c r="T12" s="105" t="s">
        <v>455</v>
      </c>
      <c r="U12" s="346" t="s">
        <v>270</v>
      </c>
      <c r="V12" s="402" t="s">
        <v>292</v>
      </c>
      <c r="W12" s="105" t="s">
        <v>291</v>
      </c>
      <c r="X12" s="105" t="s">
        <v>462</v>
      </c>
      <c r="Y12" s="105" t="s">
        <v>473</v>
      </c>
      <c r="Z12" s="346" t="s">
        <v>460</v>
      </c>
      <c r="AA12" s="593" t="s">
        <v>292</v>
      </c>
      <c r="AB12" s="594" t="s">
        <v>291</v>
      </c>
      <c r="AC12" s="595" t="s">
        <v>461</v>
      </c>
      <c r="AD12" s="605" t="s">
        <v>463</v>
      </c>
      <c r="AE12" s="616" t="s">
        <v>474</v>
      </c>
      <c r="AF12" s="595" t="s">
        <v>476</v>
      </c>
      <c r="AG12" s="594" t="s">
        <v>475</v>
      </c>
      <c r="AH12" s="108"/>
      <c r="AI12" s="109" t="s">
        <v>4</v>
      </c>
      <c r="AJ12" s="106" t="s">
        <v>5</v>
      </c>
      <c r="AK12" s="106" t="s">
        <v>6</v>
      </c>
      <c r="AL12" s="106" t="s">
        <v>7</v>
      </c>
      <c r="AM12" s="106" t="s">
        <v>8</v>
      </c>
      <c r="AN12" s="107" t="s">
        <v>9</v>
      </c>
      <c r="AO12" s="109" t="s">
        <v>10</v>
      </c>
      <c r="AP12" s="106" t="s">
        <v>11</v>
      </c>
      <c r="AQ12" s="106" t="s">
        <v>12</v>
      </c>
      <c r="AR12" s="106" t="s">
        <v>13</v>
      </c>
      <c r="AS12" s="106" t="s">
        <v>132</v>
      </c>
      <c r="AT12" s="278" t="s">
        <v>331</v>
      </c>
      <c r="AU12" s="110" t="s">
        <v>441</v>
      </c>
      <c r="AV12" s="111" t="s">
        <v>219</v>
      </c>
      <c r="AW12" s="112" t="s">
        <v>238</v>
      </c>
      <c r="AX12" s="112" t="s">
        <v>440</v>
      </c>
      <c r="AY12" s="112" t="s">
        <v>239</v>
      </c>
      <c r="AZ12" s="113" t="s">
        <v>237</v>
      </c>
      <c r="BA12" s="137" t="s">
        <v>220</v>
      </c>
      <c r="BB12" s="139" t="s">
        <v>439</v>
      </c>
      <c r="BC12" s="138" t="s">
        <v>221</v>
      </c>
      <c r="BD12" s="139" t="s">
        <v>439</v>
      </c>
      <c r="BE12" s="138" t="s">
        <v>221</v>
      </c>
      <c r="BF12" s="139" t="s">
        <v>439</v>
      </c>
      <c r="BG12" s="138" t="s">
        <v>221</v>
      </c>
      <c r="BH12" s="139" t="s">
        <v>439</v>
      </c>
    </row>
    <row r="13" spans="1:60" s="49" customFormat="1" ht="154.5" thickBot="1">
      <c r="A13" s="229" t="s">
        <v>108</v>
      </c>
      <c r="B13" s="230">
        <v>1</v>
      </c>
      <c r="C13" s="231"/>
      <c r="D13" s="231" t="s">
        <v>145</v>
      </c>
      <c r="E13" s="231" t="s">
        <v>144</v>
      </c>
      <c r="F13" s="231"/>
      <c r="G13" s="232" t="s">
        <v>25</v>
      </c>
      <c r="H13" s="233"/>
      <c r="I13" s="353" t="s">
        <v>465</v>
      </c>
      <c r="J13" s="357">
        <v>30000</v>
      </c>
      <c r="K13" s="357" t="s">
        <v>105</v>
      </c>
      <c r="L13" s="587">
        <f>'3. אוכלוסייה כלל ישראל'!H11</f>
        <v>9662037</v>
      </c>
      <c r="M13" s="588">
        <f>L13/N11</f>
        <v>1</v>
      </c>
      <c r="N13" s="589" t="s">
        <v>466</v>
      </c>
      <c r="O13" s="391">
        <f>'2. אוכ תא השטח'!J11</f>
        <v>226827</v>
      </c>
      <c r="P13" s="390">
        <f t="shared" ref="P13:P33" si="0">O13/$Q$11</f>
        <v>1</v>
      </c>
      <c r="Q13" s="403">
        <f>O13/J13</f>
        <v>7.5609000000000002</v>
      </c>
      <c r="R13" s="354"/>
      <c r="S13" s="358">
        <f t="shared" ref="S13:S33" si="1">R13-Q13</f>
        <v>-7.5609000000000002</v>
      </c>
      <c r="T13" s="350"/>
      <c r="U13" s="350">
        <f t="shared" ref="U13:U33" si="2">R13+T13</f>
        <v>0</v>
      </c>
      <c r="V13" s="342">
        <f>'2. אוכ תא השטח'!M11</f>
        <v>300000</v>
      </c>
      <c r="W13" s="359">
        <f>U13*($Y$11/$Q$11)</f>
        <v>0</v>
      </c>
      <c r="X13" s="359">
        <f>U13-W13</f>
        <v>0</v>
      </c>
      <c r="Y13" s="349"/>
      <c r="Z13" s="415">
        <f>U13+Y13</f>
        <v>0</v>
      </c>
      <c r="AA13" s="591">
        <f>'2. אוכ תא השטח'!P11</f>
        <v>400000</v>
      </c>
      <c r="AB13" s="601">
        <f t="shared" ref="AB13:AB44" si="3">U13*($AE$11/$Q$11)</f>
        <v>0</v>
      </c>
      <c r="AC13" s="596">
        <f t="shared" ref="AC13:AC44" si="4">U13-AB13</f>
        <v>0</v>
      </c>
      <c r="AD13" s="606">
        <f>Z13-AB13</f>
        <v>0</v>
      </c>
      <c r="AE13" s="617"/>
      <c r="AF13" s="611">
        <f>U13+AE13</f>
        <v>0</v>
      </c>
      <c r="AG13" s="592">
        <f>Z13+AE13</f>
        <v>0</v>
      </c>
      <c r="AH13" s="83"/>
      <c r="AI13" s="14" t="s">
        <v>16</v>
      </c>
      <c r="AJ13" s="15" t="s">
        <v>123</v>
      </c>
      <c r="AK13" s="15" t="s">
        <v>131</v>
      </c>
      <c r="AL13" s="15" t="s">
        <v>28</v>
      </c>
      <c r="AM13" s="12" t="s">
        <v>104</v>
      </c>
      <c r="AN13" s="13" t="s">
        <v>189</v>
      </c>
      <c r="AO13" s="72"/>
      <c r="AP13" s="16"/>
      <c r="AQ13" s="16"/>
      <c r="AR13" s="16"/>
      <c r="AS13" s="17">
        <v>320</v>
      </c>
      <c r="AT13" s="281" t="s">
        <v>332</v>
      </c>
      <c r="AU13" s="73">
        <v>1</v>
      </c>
      <c r="AV13" s="173"/>
      <c r="AW13" s="174"/>
      <c r="AX13" s="175"/>
      <c r="AY13" s="176"/>
      <c r="AZ13" s="176"/>
      <c r="BA13" s="143">
        <f t="shared" ref="BA13:BA39" si="5">T13*AS13</f>
        <v>0</v>
      </c>
      <c r="BB13" s="151">
        <f t="shared" ref="BB13:BB39" si="6">T13*AU13</f>
        <v>0</v>
      </c>
      <c r="BC13" s="147">
        <f t="shared" ref="BC13:BC39" si="7">U13*AS13</f>
        <v>0</v>
      </c>
      <c r="BD13" s="155">
        <f t="shared" ref="BD13:BD39" si="8">U13*AU13</f>
        <v>0</v>
      </c>
      <c r="BE13" s="575">
        <f t="shared" ref="BE13:BE39" si="9">Z13*AS13</f>
        <v>0</v>
      </c>
      <c r="BF13" s="576">
        <f t="shared" ref="BF13:BF39" si="10">Z13*AU13</f>
        <v>0</v>
      </c>
      <c r="BG13" s="136">
        <f>AG13*AS13</f>
        <v>0</v>
      </c>
      <c r="BH13" s="159">
        <f>AG13*AU13</f>
        <v>0</v>
      </c>
    </row>
    <row r="14" spans="1:60" s="49" customFormat="1" ht="154">
      <c r="A14" s="638" t="s">
        <v>146</v>
      </c>
      <c r="B14" s="234">
        <v>2</v>
      </c>
      <c r="C14" s="235" t="s">
        <v>14</v>
      </c>
      <c r="D14" s="235" t="s">
        <v>339</v>
      </c>
      <c r="E14" s="235" t="s">
        <v>342</v>
      </c>
      <c r="F14" s="235" t="s">
        <v>96</v>
      </c>
      <c r="G14" s="236" t="s">
        <v>165</v>
      </c>
      <c r="H14" s="237" t="s">
        <v>98</v>
      </c>
      <c r="I14" s="372">
        <v>1000</v>
      </c>
      <c r="J14" s="50">
        <v>10000</v>
      </c>
      <c r="K14" s="50">
        <f t="shared" ref="K14:K33" si="11">$N$11/J14</f>
        <v>966.20370000000003</v>
      </c>
      <c r="L14" s="360">
        <f>'3. אוכלוסייה כלל ישראל'!H33</f>
        <v>1255135</v>
      </c>
      <c r="M14" s="387">
        <f t="shared" ref="M14:M33" si="12">L14/$N$11</f>
        <v>0.12990376666949216</v>
      </c>
      <c r="N14" s="407">
        <f>L14/K14</f>
        <v>1299.0376666949217</v>
      </c>
      <c r="O14" s="348">
        <f>'2. אוכ תא השטח'!J33</f>
        <v>37011</v>
      </c>
      <c r="P14" s="329">
        <f t="shared" si="0"/>
        <v>0.16316840587760717</v>
      </c>
      <c r="Q14" s="336">
        <f t="shared" ref="Q14:Q33" si="13">O14/N14</f>
        <v>28.491090711915451</v>
      </c>
      <c r="R14" s="392"/>
      <c r="S14" s="384">
        <f t="shared" si="1"/>
        <v>-28.491090711915451</v>
      </c>
      <c r="T14" s="373"/>
      <c r="U14" s="399">
        <f t="shared" si="2"/>
        <v>0</v>
      </c>
      <c r="V14" s="266">
        <f>'2. אוכ תא השטח'!M33</f>
        <v>48950.521763282151</v>
      </c>
      <c r="W14" s="267">
        <f t="shared" ref="W14:W77" si="14">U14*($Y$11/$Q$11)</f>
        <v>0</v>
      </c>
      <c r="X14" s="267">
        <f t="shared" ref="X14:X77" si="15">U14-W14</f>
        <v>0</v>
      </c>
      <c r="Y14" s="268"/>
      <c r="Z14" s="330">
        <f t="shared" ref="Z14:Z73" si="16">U14+Y14</f>
        <v>0</v>
      </c>
      <c r="AA14" s="583">
        <f>'2. אוכ תא השטח'!P33</f>
        <v>65267.362351042866</v>
      </c>
      <c r="AB14" s="602">
        <f t="shared" si="3"/>
        <v>0</v>
      </c>
      <c r="AC14" s="597">
        <f t="shared" si="4"/>
        <v>0</v>
      </c>
      <c r="AD14" s="607">
        <f t="shared" ref="AD14:AD73" si="17">Z14-AB14</f>
        <v>0</v>
      </c>
      <c r="AE14" s="618"/>
      <c r="AF14" s="612">
        <f t="shared" ref="AF14:AF40" si="18">U14+AE14</f>
        <v>0</v>
      </c>
      <c r="AG14" s="274">
        <f t="shared" ref="AG14:AG40" si="19">Z14+AE14</f>
        <v>0</v>
      </c>
      <c r="AH14" s="83"/>
      <c r="AI14" s="19" t="s">
        <v>16</v>
      </c>
      <c r="AJ14" s="20" t="s">
        <v>123</v>
      </c>
      <c r="AK14" s="21" t="s">
        <v>97</v>
      </c>
      <c r="AL14" s="20" t="s">
        <v>18</v>
      </c>
      <c r="AM14" s="18" t="s">
        <v>56</v>
      </c>
      <c r="AN14" s="84" t="s">
        <v>330</v>
      </c>
      <c r="AO14" s="74"/>
      <c r="AP14" s="51"/>
      <c r="AQ14" s="51"/>
      <c r="AR14" s="51"/>
      <c r="AS14" s="436">
        <v>100</v>
      </c>
      <c r="AT14" s="282" t="s">
        <v>388</v>
      </c>
      <c r="AU14" s="75"/>
      <c r="AV14" s="166"/>
      <c r="AW14" s="127"/>
      <c r="AX14" s="163"/>
      <c r="AY14" s="127"/>
      <c r="AZ14" s="177"/>
      <c r="BA14" s="144">
        <f t="shared" si="5"/>
        <v>0</v>
      </c>
      <c r="BB14" s="152">
        <f t="shared" si="6"/>
        <v>0</v>
      </c>
      <c r="BC14" s="148">
        <f t="shared" si="7"/>
        <v>0</v>
      </c>
      <c r="BD14" s="156">
        <f t="shared" si="8"/>
        <v>0</v>
      </c>
      <c r="BE14" s="140">
        <f t="shared" si="9"/>
        <v>0</v>
      </c>
      <c r="BF14" s="160">
        <f t="shared" si="10"/>
        <v>0</v>
      </c>
      <c r="BG14" s="571">
        <f t="shared" ref="BG14:BG33" si="20">AG14*AS14</f>
        <v>0</v>
      </c>
      <c r="BH14" s="160">
        <f t="shared" ref="BH14:BH33" si="21">AG14*AU14</f>
        <v>0</v>
      </c>
    </row>
    <row r="15" spans="1:60" s="49" customFormat="1" ht="154">
      <c r="A15" s="639"/>
      <c r="B15" s="238">
        <v>3</v>
      </c>
      <c r="C15" s="239" t="s">
        <v>14</v>
      </c>
      <c r="D15" s="239" t="s">
        <v>300</v>
      </c>
      <c r="E15" s="240" t="s">
        <v>343</v>
      </c>
      <c r="F15" s="239" t="s">
        <v>96</v>
      </c>
      <c r="G15" s="241" t="s">
        <v>165</v>
      </c>
      <c r="H15" s="242" t="s">
        <v>98</v>
      </c>
      <c r="I15" s="367">
        <v>350</v>
      </c>
      <c r="J15" s="44">
        <v>25000</v>
      </c>
      <c r="K15" s="44">
        <f t="shared" si="11"/>
        <v>386.48147999999998</v>
      </c>
      <c r="L15" s="361">
        <f>'3. אוכלוסייה כלל ישראל'!H33</f>
        <v>1255135</v>
      </c>
      <c r="M15" s="388">
        <f t="shared" si="12"/>
        <v>0.12990376666949216</v>
      </c>
      <c r="N15" s="408">
        <f t="shared" ref="N15:N33" si="22">L15/K15</f>
        <v>3247.594166737304</v>
      </c>
      <c r="O15" s="405">
        <f>'2. אוכ תא השטח'!J33</f>
        <v>37011</v>
      </c>
      <c r="P15" s="374">
        <f t="shared" si="0"/>
        <v>0.16316840587760717</v>
      </c>
      <c r="Q15" s="395">
        <f t="shared" si="13"/>
        <v>11.39643628476618</v>
      </c>
      <c r="R15" s="393"/>
      <c r="S15" s="385">
        <f t="shared" si="1"/>
        <v>-11.39643628476618</v>
      </c>
      <c r="T15" s="375"/>
      <c r="U15" s="400">
        <f t="shared" si="2"/>
        <v>0</v>
      </c>
      <c r="V15" s="269">
        <f>'2. אוכ תא השטח'!M33</f>
        <v>48950.521763282151</v>
      </c>
      <c r="W15" s="264">
        <f t="shared" si="14"/>
        <v>0</v>
      </c>
      <c r="X15" s="264">
        <f t="shared" si="15"/>
        <v>0</v>
      </c>
      <c r="Y15" s="265"/>
      <c r="Z15" s="331">
        <f t="shared" si="16"/>
        <v>0</v>
      </c>
      <c r="AA15" s="584">
        <f>'2. אוכ תא השטח'!P33</f>
        <v>65267.362351042866</v>
      </c>
      <c r="AB15" s="603">
        <f t="shared" si="3"/>
        <v>0</v>
      </c>
      <c r="AC15" s="598">
        <f t="shared" si="4"/>
        <v>0</v>
      </c>
      <c r="AD15" s="608">
        <f t="shared" si="17"/>
        <v>0</v>
      </c>
      <c r="AE15" s="619"/>
      <c r="AF15" s="613">
        <f t="shared" si="18"/>
        <v>0</v>
      </c>
      <c r="AG15" s="275">
        <f t="shared" si="19"/>
        <v>0</v>
      </c>
      <c r="AH15" s="83"/>
      <c r="AI15" s="24" t="s">
        <v>16</v>
      </c>
      <c r="AJ15" s="25" t="s">
        <v>123</v>
      </c>
      <c r="AK15" s="26" t="s">
        <v>97</v>
      </c>
      <c r="AL15" s="25" t="s">
        <v>18</v>
      </c>
      <c r="AM15" s="22" t="s">
        <v>56</v>
      </c>
      <c r="AN15" s="85" t="s">
        <v>311</v>
      </c>
      <c r="AO15" s="58"/>
      <c r="AP15" s="34"/>
      <c r="AQ15" s="34"/>
      <c r="AR15" s="34"/>
      <c r="AS15" s="27">
        <v>170</v>
      </c>
      <c r="AT15" s="283"/>
      <c r="AU15" s="67"/>
      <c r="AV15" s="167"/>
      <c r="AW15" s="128"/>
      <c r="AX15" s="164"/>
      <c r="AY15" s="128"/>
      <c r="AZ15" s="178"/>
      <c r="BA15" s="145">
        <f t="shared" si="5"/>
        <v>0</v>
      </c>
      <c r="BB15" s="153">
        <f t="shared" si="6"/>
        <v>0</v>
      </c>
      <c r="BC15" s="149">
        <f t="shared" si="7"/>
        <v>0</v>
      </c>
      <c r="BD15" s="157">
        <f t="shared" si="8"/>
        <v>0</v>
      </c>
      <c r="BE15" s="141">
        <f t="shared" si="9"/>
        <v>0</v>
      </c>
      <c r="BF15" s="161">
        <f t="shared" si="10"/>
        <v>0</v>
      </c>
      <c r="BG15" s="572">
        <f t="shared" si="20"/>
        <v>0</v>
      </c>
      <c r="BH15" s="161">
        <f t="shared" si="21"/>
        <v>0</v>
      </c>
    </row>
    <row r="16" spans="1:60" s="49" customFormat="1" ht="154">
      <c r="A16" s="639"/>
      <c r="B16" s="238">
        <v>4</v>
      </c>
      <c r="C16" s="239" t="s">
        <v>14</v>
      </c>
      <c r="D16" s="240" t="s">
        <v>347</v>
      </c>
      <c r="E16" s="239" t="s">
        <v>344</v>
      </c>
      <c r="F16" s="239" t="s">
        <v>96</v>
      </c>
      <c r="G16" s="241" t="s">
        <v>165</v>
      </c>
      <c r="H16" s="242"/>
      <c r="I16" s="367">
        <v>180</v>
      </c>
      <c r="J16" s="44">
        <v>54000</v>
      </c>
      <c r="K16" s="44">
        <f t="shared" si="11"/>
        <v>178.9266111111111</v>
      </c>
      <c r="L16" s="361">
        <f>'3. אוכלוסייה כלל ישראל'!H33</f>
        <v>1255135</v>
      </c>
      <c r="M16" s="388">
        <f t="shared" si="12"/>
        <v>0.12990376666949216</v>
      </c>
      <c r="N16" s="408">
        <f t="shared" si="22"/>
        <v>7014.8034001525766</v>
      </c>
      <c r="O16" s="405">
        <f>'2. אוכ תא השטח'!J33</f>
        <v>37011</v>
      </c>
      <c r="P16" s="374">
        <f t="shared" si="0"/>
        <v>0.16316840587760717</v>
      </c>
      <c r="Q16" s="395">
        <f t="shared" si="13"/>
        <v>5.2761279096139724</v>
      </c>
      <c r="R16" s="393"/>
      <c r="S16" s="385">
        <f t="shared" si="1"/>
        <v>-5.2761279096139724</v>
      </c>
      <c r="T16" s="375"/>
      <c r="U16" s="400">
        <f t="shared" si="2"/>
        <v>0</v>
      </c>
      <c r="V16" s="269">
        <f>'2. אוכ תא השטח'!M33</f>
        <v>48950.521763282151</v>
      </c>
      <c r="W16" s="264">
        <f t="shared" si="14"/>
        <v>0</v>
      </c>
      <c r="X16" s="264">
        <f t="shared" si="15"/>
        <v>0</v>
      </c>
      <c r="Y16" s="265"/>
      <c r="Z16" s="331">
        <f t="shared" si="16"/>
        <v>0</v>
      </c>
      <c r="AA16" s="584">
        <f>'2. אוכ תא השטח'!P33</f>
        <v>65267.362351042866</v>
      </c>
      <c r="AB16" s="603">
        <f t="shared" si="3"/>
        <v>0</v>
      </c>
      <c r="AC16" s="598">
        <f t="shared" si="4"/>
        <v>0</v>
      </c>
      <c r="AD16" s="608">
        <f t="shared" si="17"/>
        <v>0</v>
      </c>
      <c r="AE16" s="619"/>
      <c r="AF16" s="613">
        <f t="shared" si="18"/>
        <v>0</v>
      </c>
      <c r="AG16" s="275">
        <f t="shared" si="19"/>
        <v>0</v>
      </c>
      <c r="AH16" s="83"/>
      <c r="AI16" s="24" t="s">
        <v>16</v>
      </c>
      <c r="AJ16" s="22" t="s">
        <v>27</v>
      </c>
      <c r="AK16" s="26" t="s">
        <v>99</v>
      </c>
      <c r="AL16" s="25" t="s">
        <v>18</v>
      </c>
      <c r="AM16" s="22" t="s">
        <v>56</v>
      </c>
      <c r="AN16" s="85" t="s">
        <v>190</v>
      </c>
      <c r="AO16" s="58"/>
      <c r="AP16" s="34"/>
      <c r="AQ16" s="34"/>
      <c r="AR16" s="34"/>
      <c r="AS16" s="27">
        <v>330</v>
      </c>
      <c r="AT16" s="283"/>
      <c r="AU16" s="68">
        <v>1.5</v>
      </c>
      <c r="AV16" s="167"/>
      <c r="AW16" s="128"/>
      <c r="AX16" s="164"/>
      <c r="AY16" s="128"/>
      <c r="AZ16" s="178"/>
      <c r="BA16" s="145">
        <f t="shared" si="5"/>
        <v>0</v>
      </c>
      <c r="BB16" s="153">
        <f t="shared" si="6"/>
        <v>0</v>
      </c>
      <c r="BC16" s="149">
        <f t="shared" si="7"/>
        <v>0</v>
      </c>
      <c r="BD16" s="157">
        <f t="shared" si="8"/>
        <v>0</v>
      </c>
      <c r="BE16" s="141">
        <f t="shared" si="9"/>
        <v>0</v>
      </c>
      <c r="BF16" s="161">
        <f t="shared" si="10"/>
        <v>0</v>
      </c>
      <c r="BG16" s="572">
        <f t="shared" si="20"/>
        <v>0</v>
      </c>
      <c r="BH16" s="161">
        <f t="shared" si="21"/>
        <v>0</v>
      </c>
    </row>
    <row r="17" spans="1:60" s="49" customFormat="1" ht="90" customHeight="1" thickBot="1">
      <c r="A17" s="641"/>
      <c r="B17" s="243">
        <v>5</v>
      </c>
      <c r="C17" s="244" t="s">
        <v>14</v>
      </c>
      <c r="D17" s="244" t="s">
        <v>301</v>
      </c>
      <c r="E17" s="244" t="s">
        <v>345</v>
      </c>
      <c r="F17" s="244" t="s">
        <v>96</v>
      </c>
      <c r="G17" s="245" t="s">
        <v>165</v>
      </c>
      <c r="H17" s="351" t="s">
        <v>98</v>
      </c>
      <c r="I17" s="356">
        <v>43</v>
      </c>
      <c r="J17" s="53">
        <v>140000</v>
      </c>
      <c r="K17" s="53">
        <f t="shared" si="11"/>
        <v>69.01455</v>
      </c>
      <c r="L17" s="347">
        <f>'3. אוכלוסייה כלל ישראל'!H33</f>
        <v>1255135</v>
      </c>
      <c r="M17" s="389">
        <f t="shared" si="12"/>
        <v>0.12990376666949216</v>
      </c>
      <c r="N17" s="409">
        <f t="shared" si="22"/>
        <v>18186.527333728904</v>
      </c>
      <c r="O17" s="406">
        <f>'2. אוכ תא השטח'!J33</f>
        <v>37011</v>
      </c>
      <c r="P17" s="377">
        <f t="shared" si="0"/>
        <v>0.16316840587760717</v>
      </c>
      <c r="Q17" s="396">
        <f t="shared" si="13"/>
        <v>2.0350779079939607</v>
      </c>
      <c r="R17" s="394"/>
      <c r="S17" s="386">
        <f t="shared" si="1"/>
        <v>-2.0350779079939607</v>
      </c>
      <c r="T17" s="378"/>
      <c r="U17" s="401">
        <f t="shared" si="2"/>
        <v>0</v>
      </c>
      <c r="V17" s="271">
        <f>'2. אוכ תא השטח'!M33</f>
        <v>48950.521763282151</v>
      </c>
      <c r="W17" s="272">
        <f t="shared" si="14"/>
        <v>0</v>
      </c>
      <c r="X17" s="272">
        <f t="shared" si="15"/>
        <v>0</v>
      </c>
      <c r="Y17" s="273"/>
      <c r="Z17" s="332">
        <f t="shared" si="16"/>
        <v>0</v>
      </c>
      <c r="AA17" s="586">
        <f>'2. אוכ תא השטח'!P33</f>
        <v>65267.362351042866</v>
      </c>
      <c r="AB17" s="604">
        <f t="shared" si="3"/>
        <v>0</v>
      </c>
      <c r="AC17" s="599">
        <f t="shared" si="4"/>
        <v>0</v>
      </c>
      <c r="AD17" s="609">
        <f t="shared" si="17"/>
        <v>0</v>
      </c>
      <c r="AE17" s="620"/>
      <c r="AF17" s="614">
        <f t="shared" si="18"/>
        <v>0</v>
      </c>
      <c r="AG17" s="276">
        <f t="shared" si="19"/>
        <v>0</v>
      </c>
      <c r="AH17" s="83"/>
      <c r="AI17" s="301" t="s">
        <v>16</v>
      </c>
      <c r="AJ17" s="288" t="s">
        <v>123</v>
      </c>
      <c r="AK17" s="302" t="s">
        <v>97</v>
      </c>
      <c r="AL17" s="288" t="s">
        <v>18</v>
      </c>
      <c r="AM17" s="300" t="s">
        <v>56</v>
      </c>
      <c r="AN17" s="303" t="s">
        <v>188</v>
      </c>
      <c r="AO17" s="289"/>
      <c r="AP17" s="290"/>
      <c r="AQ17" s="290"/>
      <c r="AR17" s="290"/>
      <c r="AS17" s="291">
        <v>155</v>
      </c>
      <c r="AT17" s="292" t="s">
        <v>346</v>
      </c>
      <c r="AU17" s="293"/>
      <c r="AV17" s="179"/>
      <c r="AW17" s="180"/>
      <c r="AX17" s="181"/>
      <c r="AY17" s="180"/>
      <c r="AZ17" s="182"/>
      <c r="BA17" s="294">
        <f t="shared" si="5"/>
        <v>0</v>
      </c>
      <c r="BB17" s="295">
        <f t="shared" si="6"/>
        <v>0</v>
      </c>
      <c r="BC17" s="296">
        <f t="shared" si="7"/>
        <v>0</v>
      </c>
      <c r="BD17" s="297">
        <f t="shared" si="8"/>
        <v>0</v>
      </c>
      <c r="BE17" s="142">
        <f t="shared" si="9"/>
        <v>0</v>
      </c>
      <c r="BF17" s="162">
        <f t="shared" si="10"/>
        <v>0</v>
      </c>
      <c r="BG17" s="581">
        <f t="shared" si="20"/>
        <v>0</v>
      </c>
      <c r="BH17" s="298">
        <f t="shared" si="21"/>
        <v>0</v>
      </c>
    </row>
    <row r="18" spans="1:60" s="49" customFormat="1" ht="147.4" customHeight="1">
      <c r="A18" s="647" t="s">
        <v>141</v>
      </c>
      <c r="B18" s="236">
        <v>6</v>
      </c>
      <c r="C18" s="235" t="s">
        <v>14</v>
      </c>
      <c r="D18" s="246" t="s">
        <v>302</v>
      </c>
      <c r="E18" s="235" t="s">
        <v>380</v>
      </c>
      <c r="F18" s="235" t="s">
        <v>51</v>
      </c>
      <c r="G18" s="414" t="s">
        <v>379</v>
      </c>
      <c r="H18" s="337"/>
      <c r="I18" s="422" t="s">
        <v>382</v>
      </c>
      <c r="J18" s="50">
        <v>12000</v>
      </c>
      <c r="K18" s="50">
        <f t="shared" ref="K18:K32" si="23">$N$11/J18</f>
        <v>805.16975000000002</v>
      </c>
      <c r="L18" s="379">
        <f>'3. אוכלוסייה כלל ישראל'!H14</f>
        <v>1805807</v>
      </c>
      <c r="M18" s="387">
        <f t="shared" ref="M18:M32" si="24">L18/$N$11</f>
        <v>0.18689713152619888</v>
      </c>
      <c r="N18" s="407">
        <f t="shared" ref="N18:N32" si="25">L18/K18</f>
        <v>2242.7655783143864</v>
      </c>
      <c r="O18" s="335">
        <f>'2. אוכ תא השטח'!J14</f>
        <v>39558</v>
      </c>
      <c r="P18" s="329">
        <f t="shared" ref="P18:P32" si="26">O18/$Q$11</f>
        <v>0.17439722784324618</v>
      </c>
      <c r="Q18" s="336">
        <f t="shared" ref="Q18:Q32" si="27">O18/N18</f>
        <v>17.638044913160709</v>
      </c>
      <c r="R18" s="333"/>
      <c r="S18" s="384">
        <f t="shared" ref="S18:S32" si="28">R18-Q18</f>
        <v>-17.638044913160709</v>
      </c>
      <c r="T18" s="373"/>
      <c r="U18" s="399">
        <f t="shared" ref="U18:U32" si="29">R18+T18</f>
        <v>0</v>
      </c>
      <c r="V18" s="266">
        <f>'2. אוכ תא השטח'!M14</f>
        <v>52319.168352973851</v>
      </c>
      <c r="W18" s="267">
        <f>U18*($Y$11/$Q$11)</f>
        <v>0</v>
      </c>
      <c r="X18" s="267">
        <f t="shared" si="15"/>
        <v>0</v>
      </c>
      <c r="Y18" s="268"/>
      <c r="Z18" s="330">
        <f t="shared" si="16"/>
        <v>0</v>
      </c>
      <c r="AA18" s="583">
        <f>'2. אוכ תא השטח'!P14</f>
        <v>69758.891137298473</v>
      </c>
      <c r="AB18" s="602">
        <f t="shared" si="3"/>
        <v>0</v>
      </c>
      <c r="AC18" s="597">
        <f t="shared" si="4"/>
        <v>0</v>
      </c>
      <c r="AD18" s="607">
        <f t="shared" si="17"/>
        <v>0</v>
      </c>
      <c r="AE18" s="618"/>
      <c r="AF18" s="612">
        <f t="shared" si="18"/>
        <v>0</v>
      </c>
      <c r="AG18" s="274">
        <f t="shared" si="19"/>
        <v>0</v>
      </c>
      <c r="AH18" s="83"/>
      <c r="AI18" s="19" t="s">
        <v>16</v>
      </c>
      <c r="AJ18" s="20" t="s">
        <v>123</v>
      </c>
      <c r="AK18" s="20"/>
      <c r="AL18" s="20" t="s">
        <v>21</v>
      </c>
      <c r="AM18" s="18"/>
      <c r="AN18" s="84"/>
      <c r="AO18" s="76">
        <v>1</v>
      </c>
      <c r="AP18" s="52">
        <v>2</v>
      </c>
      <c r="AQ18" s="52"/>
      <c r="AR18" s="52">
        <v>170</v>
      </c>
      <c r="AS18" s="51">
        <f>AR18</f>
        <v>170</v>
      </c>
      <c r="AT18" s="322"/>
      <c r="AU18" s="325"/>
      <c r="AV18" s="166"/>
      <c r="AW18" s="127"/>
      <c r="AX18" s="163"/>
      <c r="AY18" s="127"/>
      <c r="AZ18" s="177"/>
      <c r="BA18" s="144">
        <f t="shared" si="5"/>
        <v>0</v>
      </c>
      <c r="BB18" s="323">
        <f t="shared" si="6"/>
        <v>0</v>
      </c>
      <c r="BC18" s="148">
        <f t="shared" si="7"/>
        <v>0</v>
      </c>
      <c r="BD18" s="156">
        <f t="shared" si="8"/>
        <v>0</v>
      </c>
      <c r="BE18" s="318">
        <f t="shared" si="9"/>
        <v>0</v>
      </c>
      <c r="BF18" s="319">
        <f t="shared" si="10"/>
        <v>0</v>
      </c>
      <c r="BG18" s="571">
        <f t="shared" ref="BG18:BG32" si="30">AG18*AS18</f>
        <v>0</v>
      </c>
      <c r="BH18" s="160">
        <f t="shared" ref="BH18:BH32" si="31">AG18*AU18</f>
        <v>0</v>
      </c>
    </row>
    <row r="19" spans="1:60" s="49" customFormat="1" ht="266">
      <c r="A19" s="648"/>
      <c r="B19" s="241">
        <v>7</v>
      </c>
      <c r="C19" s="239" t="s">
        <v>14</v>
      </c>
      <c r="D19" s="247" t="s">
        <v>451</v>
      </c>
      <c r="E19" s="239" t="s">
        <v>458</v>
      </c>
      <c r="F19" s="239" t="s">
        <v>54</v>
      </c>
      <c r="G19" s="241" t="s">
        <v>25</v>
      </c>
      <c r="H19" s="338"/>
      <c r="I19" s="367">
        <v>118</v>
      </c>
      <c r="J19" s="44">
        <v>36000</v>
      </c>
      <c r="K19" s="44">
        <f t="shared" si="23"/>
        <v>268.38991666666669</v>
      </c>
      <c r="L19" s="362">
        <f>'3. אוכלוסייה כלל ישראל'!H11</f>
        <v>9662037</v>
      </c>
      <c r="M19" s="388">
        <f t="shared" si="24"/>
        <v>1</v>
      </c>
      <c r="N19" s="408">
        <f t="shared" si="25"/>
        <v>36000</v>
      </c>
      <c r="O19" s="397">
        <f>'2. אוכ תא השטח'!J11</f>
        <v>226827</v>
      </c>
      <c r="P19" s="374">
        <f t="shared" si="26"/>
        <v>1</v>
      </c>
      <c r="Q19" s="395">
        <f t="shared" si="27"/>
        <v>6.3007499999999999</v>
      </c>
      <c r="R19" s="334"/>
      <c r="S19" s="385">
        <f t="shared" si="28"/>
        <v>-6.3007499999999999</v>
      </c>
      <c r="T19" s="375"/>
      <c r="U19" s="400">
        <f t="shared" si="29"/>
        <v>0</v>
      </c>
      <c r="V19" s="269">
        <f>'2. אוכ תא השטח'!M11</f>
        <v>300000</v>
      </c>
      <c r="W19" s="264">
        <f t="shared" si="14"/>
        <v>0</v>
      </c>
      <c r="X19" s="264">
        <f t="shared" si="15"/>
        <v>0</v>
      </c>
      <c r="Y19" s="265"/>
      <c r="Z19" s="331">
        <f t="shared" si="16"/>
        <v>0</v>
      </c>
      <c r="AA19" s="584">
        <f>'2. אוכ תא השטח'!P11</f>
        <v>400000</v>
      </c>
      <c r="AB19" s="603">
        <f t="shared" si="3"/>
        <v>0</v>
      </c>
      <c r="AC19" s="598">
        <f t="shared" si="4"/>
        <v>0</v>
      </c>
      <c r="AD19" s="608">
        <f t="shared" si="17"/>
        <v>0</v>
      </c>
      <c r="AE19" s="619"/>
      <c r="AF19" s="613">
        <f t="shared" si="18"/>
        <v>0</v>
      </c>
      <c r="AG19" s="275">
        <f t="shared" si="19"/>
        <v>0</v>
      </c>
      <c r="AH19" s="83"/>
      <c r="AI19" s="24" t="s">
        <v>16</v>
      </c>
      <c r="AJ19" s="25" t="s">
        <v>123</v>
      </c>
      <c r="AK19" s="28" t="s">
        <v>109</v>
      </c>
      <c r="AL19" s="25" t="s">
        <v>21</v>
      </c>
      <c r="AM19" s="28" t="s">
        <v>57</v>
      </c>
      <c r="AN19" s="85" t="s">
        <v>191</v>
      </c>
      <c r="AO19" s="59">
        <v>5</v>
      </c>
      <c r="AP19" s="27">
        <v>3</v>
      </c>
      <c r="AQ19" s="27"/>
      <c r="AR19" s="27">
        <v>350</v>
      </c>
      <c r="AS19" s="34">
        <f>AR19</f>
        <v>350</v>
      </c>
      <c r="AT19" s="320" t="s">
        <v>333</v>
      </c>
      <c r="AU19" s="326"/>
      <c r="AV19" s="167"/>
      <c r="AW19" s="128"/>
      <c r="AX19" s="164"/>
      <c r="AY19" s="128"/>
      <c r="AZ19" s="178"/>
      <c r="BA19" s="145">
        <f t="shared" si="5"/>
        <v>0</v>
      </c>
      <c r="BB19" s="324">
        <f t="shared" si="6"/>
        <v>0</v>
      </c>
      <c r="BC19" s="149">
        <f t="shared" si="7"/>
        <v>0</v>
      </c>
      <c r="BD19" s="157">
        <f t="shared" si="8"/>
        <v>0</v>
      </c>
      <c r="BE19" s="141">
        <f t="shared" si="9"/>
        <v>0</v>
      </c>
      <c r="BF19" s="161">
        <f t="shared" si="10"/>
        <v>0</v>
      </c>
      <c r="BG19" s="572">
        <f t="shared" si="30"/>
        <v>0</v>
      </c>
      <c r="BH19" s="161">
        <f t="shared" si="31"/>
        <v>0</v>
      </c>
    </row>
    <row r="20" spans="1:60" s="49" customFormat="1" ht="256.89999999999998" customHeight="1">
      <c r="A20" s="648"/>
      <c r="B20" s="241">
        <v>8</v>
      </c>
      <c r="C20" s="239" t="s">
        <v>14</v>
      </c>
      <c r="D20" s="247" t="s">
        <v>303</v>
      </c>
      <c r="E20" s="239" t="s">
        <v>459</v>
      </c>
      <c r="F20" s="239" t="s">
        <v>423</v>
      </c>
      <c r="G20" s="241" t="s">
        <v>25</v>
      </c>
      <c r="H20" s="338"/>
      <c r="I20" s="367">
        <v>127</v>
      </c>
      <c r="J20" s="44">
        <v>48000</v>
      </c>
      <c r="K20" s="44">
        <f t="shared" si="23"/>
        <v>201.29243750000001</v>
      </c>
      <c r="L20" s="362">
        <f>'3. אוכלוסייה כלל ישראל'!H35</f>
        <v>2029027.77</v>
      </c>
      <c r="M20" s="388">
        <f t="shared" si="24"/>
        <v>0.21</v>
      </c>
      <c r="N20" s="408">
        <f t="shared" si="25"/>
        <v>10080</v>
      </c>
      <c r="O20" s="397">
        <f>'2. אוכ תא השטח'!J35</f>
        <v>61308</v>
      </c>
      <c r="P20" s="374">
        <f t="shared" si="26"/>
        <v>0.27028528349799624</v>
      </c>
      <c r="Q20" s="395">
        <f t="shared" si="27"/>
        <v>6.0821428571428573</v>
      </c>
      <c r="R20" s="334"/>
      <c r="S20" s="385">
        <f t="shared" si="28"/>
        <v>-6.0821428571428573</v>
      </c>
      <c r="T20" s="375"/>
      <c r="U20" s="400">
        <f t="shared" si="29"/>
        <v>0</v>
      </c>
      <c r="V20" s="269">
        <f>'2. אוכ תא השטח'!M35</f>
        <v>81085.585049398884</v>
      </c>
      <c r="W20" s="264">
        <f t="shared" si="14"/>
        <v>0</v>
      </c>
      <c r="X20" s="264">
        <f t="shared" si="15"/>
        <v>0</v>
      </c>
      <c r="Y20" s="265"/>
      <c r="Z20" s="331">
        <f t="shared" si="16"/>
        <v>0</v>
      </c>
      <c r="AA20" s="584">
        <f>'2. אוכ תא השטח'!P35</f>
        <v>108114.11339919851</v>
      </c>
      <c r="AB20" s="603">
        <f t="shared" si="3"/>
        <v>0</v>
      </c>
      <c r="AC20" s="598">
        <f t="shared" si="4"/>
        <v>0</v>
      </c>
      <c r="AD20" s="608">
        <f t="shared" si="17"/>
        <v>0</v>
      </c>
      <c r="AE20" s="619"/>
      <c r="AF20" s="613">
        <f t="shared" si="18"/>
        <v>0</v>
      </c>
      <c r="AG20" s="275">
        <f t="shared" si="19"/>
        <v>0</v>
      </c>
      <c r="AH20" s="83"/>
      <c r="AI20" s="24" t="s">
        <v>16</v>
      </c>
      <c r="AJ20" s="25" t="s">
        <v>27</v>
      </c>
      <c r="AK20" s="25" t="s">
        <v>55</v>
      </c>
      <c r="AL20" s="29" t="s">
        <v>28</v>
      </c>
      <c r="AM20" s="22" t="s">
        <v>56</v>
      </c>
      <c r="AN20" s="85"/>
      <c r="AO20" s="59">
        <v>2</v>
      </c>
      <c r="AP20" s="27">
        <v>1</v>
      </c>
      <c r="AQ20" s="27"/>
      <c r="AR20" s="27">
        <v>125</v>
      </c>
      <c r="AS20" s="27">
        <f>AR20</f>
        <v>125</v>
      </c>
      <c r="AT20" s="320"/>
      <c r="AU20" s="326"/>
      <c r="AV20" s="167"/>
      <c r="AW20" s="128"/>
      <c r="AX20" s="164"/>
      <c r="AY20" s="128"/>
      <c r="AZ20" s="178"/>
      <c r="BA20" s="145">
        <f t="shared" si="5"/>
        <v>0</v>
      </c>
      <c r="BB20" s="324">
        <f t="shared" si="6"/>
        <v>0</v>
      </c>
      <c r="BC20" s="149">
        <f t="shared" si="7"/>
        <v>0</v>
      </c>
      <c r="BD20" s="157">
        <f t="shared" si="8"/>
        <v>0</v>
      </c>
      <c r="BE20" s="141">
        <f t="shared" si="9"/>
        <v>0</v>
      </c>
      <c r="BF20" s="161">
        <f t="shared" si="10"/>
        <v>0</v>
      </c>
      <c r="BG20" s="572">
        <f t="shared" si="30"/>
        <v>0</v>
      </c>
      <c r="BH20" s="161">
        <f t="shared" si="31"/>
        <v>0</v>
      </c>
    </row>
    <row r="21" spans="1:60" s="49" customFormat="1" ht="28">
      <c r="A21" s="648"/>
      <c r="B21" s="241">
        <v>9</v>
      </c>
      <c r="C21" s="239" t="s">
        <v>14</v>
      </c>
      <c r="D21" s="247" t="s">
        <v>334</v>
      </c>
      <c r="E21" s="239" t="s">
        <v>118</v>
      </c>
      <c r="F21" s="239" t="s">
        <v>54</v>
      </c>
      <c r="G21" s="241" t="s">
        <v>25</v>
      </c>
      <c r="H21" s="338"/>
      <c r="I21" s="367">
        <v>125</v>
      </c>
      <c r="J21" s="44">
        <v>48000</v>
      </c>
      <c r="K21" s="44">
        <f t="shared" si="23"/>
        <v>201.29243750000001</v>
      </c>
      <c r="L21" s="362">
        <f>'3. אוכלוסייה כלל ישראל'!H11</f>
        <v>9662037</v>
      </c>
      <c r="M21" s="388">
        <f t="shared" si="24"/>
        <v>1</v>
      </c>
      <c r="N21" s="408">
        <f t="shared" si="25"/>
        <v>48000</v>
      </c>
      <c r="O21" s="397">
        <f>'2. אוכ תא השטח'!J11</f>
        <v>226827</v>
      </c>
      <c r="P21" s="374">
        <f t="shared" si="26"/>
        <v>1</v>
      </c>
      <c r="Q21" s="395">
        <f t="shared" si="27"/>
        <v>4.7255624999999997</v>
      </c>
      <c r="R21" s="334"/>
      <c r="S21" s="385">
        <f t="shared" si="28"/>
        <v>-4.7255624999999997</v>
      </c>
      <c r="T21" s="375"/>
      <c r="U21" s="400">
        <f t="shared" si="29"/>
        <v>0</v>
      </c>
      <c r="V21" s="269">
        <f>'2. אוכ תא השטח'!M11</f>
        <v>300000</v>
      </c>
      <c r="W21" s="264">
        <f t="shared" si="14"/>
        <v>0</v>
      </c>
      <c r="X21" s="264">
        <f t="shared" si="15"/>
        <v>0</v>
      </c>
      <c r="Y21" s="265"/>
      <c r="Z21" s="331">
        <f t="shared" si="16"/>
        <v>0</v>
      </c>
      <c r="AA21" s="584">
        <f>'2. אוכ תא השטח'!P11</f>
        <v>400000</v>
      </c>
      <c r="AB21" s="603">
        <f t="shared" si="3"/>
        <v>0</v>
      </c>
      <c r="AC21" s="598">
        <f t="shared" si="4"/>
        <v>0</v>
      </c>
      <c r="AD21" s="608">
        <f t="shared" si="17"/>
        <v>0</v>
      </c>
      <c r="AE21" s="619"/>
      <c r="AF21" s="613">
        <f t="shared" si="18"/>
        <v>0</v>
      </c>
      <c r="AG21" s="275">
        <f t="shared" si="19"/>
        <v>0</v>
      </c>
      <c r="AH21" s="83"/>
      <c r="AI21" s="24" t="s">
        <v>16</v>
      </c>
      <c r="AJ21" s="25" t="s">
        <v>27</v>
      </c>
      <c r="AK21" s="25" t="s">
        <v>119</v>
      </c>
      <c r="AL21" s="25" t="s">
        <v>21</v>
      </c>
      <c r="AM21" s="22"/>
      <c r="AN21" s="85"/>
      <c r="AO21" s="58"/>
      <c r="AP21" s="34"/>
      <c r="AQ21" s="34"/>
      <c r="AR21" s="34"/>
      <c r="AS21" s="27">
        <v>50</v>
      </c>
      <c r="AT21" s="320"/>
      <c r="AU21" s="326"/>
      <c r="AV21" s="167"/>
      <c r="AW21" s="128"/>
      <c r="AX21" s="164"/>
      <c r="AY21" s="128"/>
      <c r="AZ21" s="178"/>
      <c r="BA21" s="145">
        <f t="shared" si="5"/>
        <v>0</v>
      </c>
      <c r="BB21" s="324">
        <f t="shared" si="6"/>
        <v>0</v>
      </c>
      <c r="BC21" s="149">
        <f t="shared" si="7"/>
        <v>0</v>
      </c>
      <c r="BD21" s="157">
        <f t="shared" si="8"/>
        <v>0</v>
      </c>
      <c r="BE21" s="141">
        <f t="shared" si="9"/>
        <v>0</v>
      </c>
      <c r="BF21" s="161">
        <f t="shared" si="10"/>
        <v>0</v>
      </c>
      <c r="BG21" s="572">
        <f t="shared" si="30"/>
        <v>0</v>
      </c>
      <c r="BH21" s="161">
        <f t="shared" si="31"/>
        <v>0</v>
      </c>
    </row>
    <row r="22" spans="1:60" s="49" customFormat="1" ht="98">
      <c r="A22" s="648"/>
      <c r="B22" s="241">
        <v>10</v>
      </c>
      <c r="C22" s="239" t="s">
        <v>14</v>
      </c>
      <c r="D22" s="247" t="s">
        <v>304</v>
      </c>
      <c r="E22" s="239" t="s">
        <v>147</v>
      </c>
      <c r="F22" s="239" t="s">
        <v>58</v>
      </c>
      <c r="G22" s="241" t="s">
        <v>25</v>
      </c>
      <c r="H22" s="338"/>
      <c r="I22" s="380">
        <v>169</v>
      </c>
      <c r="J22" s="44">
        <v>56000</v>
      </c>
      <c r="K22" s="44">
        <f t="shared" si="23"/>
        <v>172.53637499999999</v>
      </c>
      <c r="L22" s="362">
        <f>'3. אוכלוסייה כלל ישראל'!H11</f>
        <v>9662037</v>
      </c>
      <c r="M22" s="388">
        <f t="shared" si="24"/>
        <v>1</v>
      </c>
      <c r="N22" s="408">
        <f t="shared" si="25"/>
        <v>56000</v>
      </c>
      <c r="O22" s="397">
        <f>'2. אוכ תא השטח'!J11</f>
        <v>226827</v>
      </c>
      <c r="P22" s="374">
        <f t="shared" si="26"/>
        <v>1</v>
      </c>
      <c r="Q22" s="395">
        <f t="shared" si="27"/>
        <v>4.0504821428571427</v>
      </c>
      <c r="R22" s="334"/>
      <c r="S22" s="385">
        <f t="shared" si="28"/>
        <v>-4.0504821428571427</v>
      </c>
      <c r="T22" s="375"/>
      <c r="U22" s="400">
        <f t="shared" si="29"/>
        <v>0</v>
      </c>
      <c r="V22" s="269">
        <f>'2. אוכ תא השטח'!M11</f>
        <v>300000</v>
      </c>
      <c r="W22" s="264">
        <f t="shared" si="14"/>
        <v>0</v>
      </c>
      <c r="X22" s="264">
        <f t="shared" si="15"/>
        <v>0</v>
      </c>
      <c r="Y22" s="265"/>
      <c r="Z22" s="331">
        <f t="shared" si="16"/>
        <v>0</v>
      </c>
      <c r="AA22" s="584">
        <f>'2. אוכ תא השטח'!P11</f>
        <v>400000</v>
      </c>
      <c r="AB22" s="603">
        <f t="shared" si="3"/>
        <v>0</v>
      </c>
      <c r="AC22" s="598">
        <f t="shared" si="4"/>
        <v>0</v>
      </c>
      <c r="AD22" s="608">
        <f t="shared" si="17"/>
        <v>0</v>
      </c>
      <c r="AE22" s="619"/>
      <c r="AF22" s="613">
        <f t="shared" si="18"/>
        <v>0</v>
      </c>
      <c r="AG22" s="275">
        <f t="shared" si="19"/>
        <v>0</v>
      </c>
      <c r="AH22" s="83"/>
      <c r="AI22" s="24" t="s">
        <v>16</v>
      </c>
      <c r="AJ22" s="25" t="s">
        <v>27</v>
      </c>
      <c r="AK22" s="25" t="s">
        <v>59</v>
      </c>
      <c r="AL22" s="29" t="s">
        <v>28</v>
      </c>
      <c r="AM22" s="22" t="s">
        <v>56</v>
      </c>
      <c r="AN22" s="85" t="s">
        <v>192</v>
      </c>
      <c r="AO22" s="58"/>
      <c r="AP22" s="34"/>
      <c r="AQ22" s="34"/>
      <c r="AR22" s="34"/>
      <c r="AS22" s="27">
        <v>250</v>
      </c>
      <c r="AT22" s="320"/>
      <c r="AU22" s="326"/>
      <c r="AV22" s="167"/>
      <c r="AW22" s="128"/>
      <c r="AX22" s="164"/>
      <c r="AY22" s="128"/>
      <c r="AZ22" s="178"/>
      <c r="BA22" s="145">
        <f t="shared" si="5"/>
        <v>0</v>
      </c>
      <c r="BB22" s="324">
        <f t="shared" si="6"/>
        <v>0</v>
      </c>
      <c r="BC22" s="149">
        <f t="shared" si="7"/>
        <v>0</v>
      </c>
      <c r="BD22" s="157">
        <f t="shared" si="8"/>
        <v>0</v>
      </c>
      <c r="BE22" s="141">
        <f t="shared" si="9"/>
        <v>0</v>
      </c>
      <c r="BF22" s="161">
        <f t="shared" si="10"/>
        <v>0</v>
      </c>
      <c r="BG22" s="572">
        <f t="shared" si="30"/>
        <v>0</v>
      </c>
      <c r="BH22" s="161">
        <f t="shared" si="31"/>
        <v>0</v>
      </c>
    </row>
    <row r="23" spans="1:60" s="49" customFormat="1" ht="28">
      <c r="A23" s="648"/>
      <c r="B23" s="241">
        <v>11</v>
      </c>
      <c r="C23" s="239" t="s">
        <v>14</v>
      </c>
      <c r="D23" s="247" t="s">
        <v>113</v>
      </c>
      <c r="E23" s="239" t="s">
        <v>53</v>
      </c>
      <c r="F23" s="239" t="s">
        <v>58</v>
      </c>
      <c r="G23" s="241" t="s">
        <v>25</v>
      </c>
      <c r="H23" s="338"/>
      <c r="I23" s="367">
        <v>73</v>
      </c>
      <c r="J23" s="44">
        <v>75000</v>
      </c>
      <c r="K23" s="44">
        <f t="shared" si="23"/>
        <v>128.82715999999999</v>
      </c>
      <c r="L23" s="362">
        <f>'3. אוכלוסייה כלל ישראל'!H11</f>
        <v>9662037</v>
      </c>
      <c r="M23" s="388">
        <f t="shared" si="24"/>
        <v>1</v>
      </c>
      <c r="N23" s="408">
        <f t="shared" si="25"/>
        <v>75000</v>
      </c>
      <c r="O23" s="397">
        <f>'2. אוכ תא השטח'!J11</f>
        <v>226827</v>
      </c>
      <c r="P23" s="374">
        <f t="shared" si="26"/>
        <v>1</v>
      </c>
      <c r="Q23" s="395">
        <f t="shared" si="27"/>
        <v>3.0243600000000002</v>
      </c>
      <c r="R23" s="334"/>
      <c r="S23" s="385">
        <f t="shared" si="28"/>
        <v>-3.0243600000000002</v>
      </c>
      <c r="T23" s="375"/>
      <c r="U23" s="400">
        <f t="shared" si="29"/>
        <v>0</v>
      </c>
      <c r="V23" s="269">
        <f>'2. אוכ תא השטח'!M11</f>
        <v>300000</v>
      </c>
      <c r="W23" s="264">
        <f t="shared" si="14"/>
        <v>0</v>
      </c>
      <c r="X23" s="264">
        <f t="shared" si="15"/>
        <v>0</v>
      </c>
      <c r="Y23" s="265"/>
      <c r="Z23" s="331">
        <f t="shared" si="16"/>
        <v>0</v>
      </c>
      <c r="AA23" s="584">
        <f>'2. אוכ תא השטח'!P11</f>
        <v>400000</v>
      </c>
      <c r="AB23" s="603">
        <f t="shared" si="3"/>
        <v>0</v>
      </c>
      <c r="AC23" s="598">
        <f t="shared" si="4"/>
        <v>0</v>
      </c>
      <c r="AD23" s="608">
        <f t="shared" si="17"/>
        <v>0</v>
      </c>
      <c r="AE23" s="619"/>
      <c r="AF23" s="613">
        <f t="shared" si="18"/>
        <v>0</v>
      </c>
      <c r="AG23" s="275">
        <f t="shared" si="19"/>
        <v>0</v>
      </c>
      <c r="AH23" s="83"/>
      <c r="AI23" s="24" t="s">
        <v>16</v>
      </c>
      <c r="AJ23" s="25" t="s">
        <v>123</v>
      </c>
      <c r="AK23" s="25"/>
      <c r="AL23" s="25" t="s">
        <v>18</v>
      </c>
      <c r="AM23" s="22" t="s">
        <v>52</v>
      </c>
      <c r="AN23" s="85"/>
      <c r="AO23" s="59">
        <v>3</v>
      </c>
      <c r="AP23" s="27">
        <v>3</v>
      </c>
      <c r="AQ23" s="27"/>
      <c r="AR23" s="27">
        <v>300</v>
      </c>
      <c r="AS23" s="34">
        <f>AR23</f>
        <v>300</v>
      </c>
      <c r="AT23" s="320"/>
      <c r="AU23" s="326"/>
      <c r="AV23" s="167"/>
      <c r="AW23" s="128"/>
      <c r="AX23" s="164"/>
      <c r="AY23" s="128"/>
      <c r="AZ23" s="178"/>
      <c r="BA23" s="145">
        <f t="shared" si="5"/>
        <v>0</v>
      </c>
      <c r="BB23" s="324">
        <f t="shared" si="6"/>
        <v>0</v>
      </c>
      <c r="BC23" s="149">
        <f t="shared" si="7"/>
        <v>0</v>
      </c>
      <c r="BD23" s="157">
        <f t="shared" si="8"/>
        <v>0</v>
      </c>
      <c r="BE23" s="141">
        <f t="shared" si="9"/>
        <v>0</v>
      </c>
      <c r="BF23" s="161">
        <f t="shared" si="10"/>
        <v>0</v>
      </c>
      <c r="BG23" s="572">
        <f t="shared" si="30"/>
        <v>0</v>
      </c>
      <c r="BH23" s="161">
        <f t="shared" si="31"/>
        <v>0</v>
      </c>
    </row>
    <row r="24" spans="1:60" s="49" customFormat="1" ht="168">
      <c r="A24" s="648"/>
      <c r="B24" s="241">
        <v>12</v>
      </c>
      <c r="C24" s="239" t="s">
        <v>14</v>
      </c>
      <c r="D24" s="247" t="s">
        <v>386</v>
      </c>
      <c r="E24" s="239" t="s">
        <v>110</v>
      </c>
      <c r="F24" s="239" t="s">
        <v>60</v>
      </c>
      <c r="G24" s="241" t="s">
        <v>166</v>
      </c>
      <c r="H24" s="338"/>
      <c r="I24" s="381">
        <v>82</v>
      </c>
      <c r="J24" s="44">
        <v>88000</v>
      </c>
      <c r="K24" s="44">
        <f t="shared" si="23"/>
        <v>109.795875</v>
      </c>
      <c r="L24" s="362">
        <f>'3. אוכלוסייה כלל ישראל'!H29</f>
        <v>6520145</v>
      </c>
      <c r="M24" s="388">
        <f t="shared" si="24"/>
        <v>0.67482095131699449</v>
      </c>
      <c r="N24" s="408">
        <f t="shared" si="25"/>
        <v>59384.243715895522</v>
      </c>
      <c r="O24" s="397">
        <f>'2. אוכ תא השטח'!J29</f>
        <v>157914</v>
      </c>
      <c r="P24" s="374">
        <f t="shared" si="26"/>
        <v>0.6961869618696187</v>
      </c>
      <c r="Q24" s="395">
        <f t="shared" si="27"/>
        <v>2.6591902181239835</v>
      </c>
      <c r="R24" s="334"/>
      <c r="S24" s="385">
        <f t="shared" si="28"/>
        <v>-2.6591902181239835</v>
      </c>
      <c r="T24" s="375"/>
      <c r="U24" s="400">
        <f t="shared" si="29"/>
        <v>0</v>
      </c>
      <c r="V24" s="269">
        <f>'2. אוכ תא השטח'!M29</f>
        <v>208856.0885608856</v>
      </c>
      <c r="W24" s="264">
        <f t="shared" si="14"/>
        <v>0</v>
      </c>
      <c r="X24" s="264">
        <f t="shared" si="15"/>
        <v>0</v>
      </c>
      <c r="Y24" s="265"/>
      <c r="Z24" s="331">
        <f t="shared" si="16"/>
        <v>0</v>
      </c>
      <c r="AA24" s="584">
        <f>'2. אוכ תא השטח'!P29</f>
        <v>278474.78474784747</v>
      </c>
      <c r="AB24" s="603">
        <f t="shared" si="3"/>
        <v>0</v>
      </c>
      <c r="AC24" s="598">
        <f t="shared" si="4"/>
        <v>0</v>
      </c>
      <c r="AD24" s="608">
        <f t="shared" si="17"/>
        <v>0</v>
      </c>
      <c r="AE24" s="619"/>
      <c r="AF24" s="613">
        <f t="shared" si="18"/>
        <v>0</v>
      </c>
      <c r="AG24" s="275">
        <f t="shared" si="19"/>
        <v>0</v>
      </c>
      <c r="AH24" s="83"/>
      <c r="AI24" s="24" t="s">
        <v>16</v>
      </c>
      <c r="AJ24" s="25" t="s">
        <v>27</v>
      </c>
      <c r="AK24" s="25" t="s">
        <v>59</v>
      </c>
      <c r="AL24" s="29" t="s">
        <v>28</v>
      </c>
      <c r="AM24" s="22" t="s">
        <v>211</v>
      </c>
      <c r="AN24" s="85"/>
      <c r="AO24" s="58"/>
      <c r="AP24" s="34"/>
      <c r="AQ24" s="34"/>
      <c r="AR24" s="34"/>
      <c r="AS24" s="435">
        <v>180</v>
      </c>
      <c r="AT24" s="320" t="s">
        <v>387</v>
      </c>
      <c r="AU24" s="326"/>
      <c r="AV24" s="167"/>
      <c r="AW24" s="128"/>
      <c r="AX24" s="164"/>
      <c r="AY24" s="128"/>
      <c r="AZ24" s="178"/>
      <c r="BA24" s="145">
        <f t="shared" si="5"/>
        <v>0</v>
      </c>
      <c r="BB24" s="324">
        <f t="shared" si="6"/>
        <v>0</v>
      </c>
      <c r="BC24" s="149">
        <f t="shared" si="7"/>
        <v>0</v>
      </c>
      <c r="BD24" s="157">
        <f t="shared" si="8"/>
        <v>0</v>
      </c>
      <c r="BE24" s="141">
        <f t="shared" si="9"/>
        <v>0</v>
      </c>
      <c r="BF24" s="161">
        <f t="shared" si="10"/>
        <v>0</v>
      </c>
      <c r="BG24" s="572">
        <f t="shared" si="30"/>
        <v>0</v>
      </c>
      <c r="BH24" s="161">
        <f t="shared" si="31"/>
        <v>0</v>
      </c>
    </row>
    <row r="25" spans="1:60" s="49" customFormat="1" ht="102.4" customHeight="1">
      <c r="A25" s="648"/>
      <c r="B25" s="241">
        <v>13</v>
      </c>
      <c r="C25" s="239" t="s">
        <v>14</v>
      </c>
      <c r="D25" s="247" t="s">
        <v>312</v>
      </c>
      <c r="E25" s="239" t="s">
        <v>318</v>
      </c>
      <c r="F25" s="239" t="s">
        <v>121</v>
      </c>
      <c r="G25" s="248" t="s">
        <v>183</v>
      </c>
      <c r="H25" s="338"/>
      <c r="I25" s="367">
        <v>32</v>
      </c>
      <c r="J25" s="44">
        <v>100000</v>
      </c>
      <c r="K25" s="44">
        <f t="shared" si="23"/>
        <v>96.620369999999994</v>
      </c>
      <c r="L25" s="362">
        <f>'3. אוכלוסייה כלל ישראל'!H18</f>
        <v>1247705</v>
      </c>
      <c r="M25" s="388">
        <f t="shared" si="24"/>
        <v>0.12913477768714818</v>
      </c>
      <c r="N25" s="408">
        <f t="shared" si="25"/>
        <v>12913.477768714818</v>
      </c>
      <c r="O25" s="397">
        <f>'2. אוכ תא השטח'!J18</f>
        <v>27688</v>
      </c>
      <c r="P25" s="374">
        <f t="shared" si="26"/>
        <v>0.12206659701005612</v>
      </c>
      <c r="Q25" s="395">
        <f t="shared" si="27"/>
        <v>2.1441164414344733</v>
      </c>
      <c r="R25" s="334"/>
      <c r="S25" s="385">
        <f t="shared" si="28"/>
        <v>-2.1441164414344733</v>
      </c>
      <c r="T25" s="375"/>
      <c r="U25" s="400">
        <f t="shared" si="29"/>
        <v>0</v>
      </c>
      <c r="V25" s="269">
        <f>'2. אוכ תא השטח'!M18</f>
        <v>36619.979103016834</v>
      </c>
      <c r="W25" s="264">
        <f t="shared" si="14"/>
        <v>0</v>
      </c>
      <c r="X25" s="264">
        <f t="shared" si="15"/>
        <v>0</v>
      </c>
      <c r="Y25" s="265"/>
      <c r="Z25" s="331">
        <f t="shared" si="16"/>
        <v>0</v>
      </c>
      <c r="AA25" s="584">
        <f>'2. אוכ תא השטח'!P18</f>
        <v>48826.638804022448</v>
      </c>
      <c r="AB25" s="603">
        <f t="shared" si="3"/>
        <v>0</v>
      </c>
      <c r="AC25" s="598">
        <f t="shared" si="4"/>
        <v>0</v>
      </c>
      <c r="AD25" s="608">
        <f t="shared" si="17"/>
        <v>0</v>
      </c>
      <c r="AE25" s="619"/>
      <c r="AF25" s="613">
        <f t="shared" si="18"/>
        <v>0</v>
      </c>
      <c r="AG25" s="275">
        <f t="shared" si="19"/>
        <v>0</v>
      </c>
      <c r="AH25" s="83"/>
      <c r="AI25" s="24" t="s">
        <v>16</v>
      </c>
      <c r="AJ25" s="25" t="s">
        <v>27</v>
      </c>
      <c r="AK25" s="25"/>
      <c r="AL25" s="25" t="s">
        <v>21</v>
      </c>
      <c r="AM25" s="22"/>
      <c r="AN25" s="85"/>
      <c r="AO25" s="58"/>
      <c r="AP25" s="34"/>
      <c r="AQ25" s="34"/>
      <c r="AR25" s="34"/>
      <c r="AS25" s="27">
        <v>200</v>
      </c>
      <c r="AT25" s="320"/>
      <c r="AU25" s="326"/>
      <c r="AV25" s="167"/>
      <c r="AW25" s="128"/>
      <c r="AX25" s="164"/>
      <c r="AY25" s="128"/>
      <c r="AZ25" s="178"/>
      <c r="BA25" s="145">
        <f t="shared" si="5"/>
        <v>0</v>
      </c>
      <c r="BB25" s="324">
        <f t="shared" si="6"/>
        <v>0</v>
      </c>
      <c r="BC25" s="149">
        <f t="shared" si="7"/>
        <v>0</v>
      </c>
      <c r="BD25" s="157">
        <f t="shared" si="8"/>
        <v>0</v>
      </c>
      <c r="BE25" s="141">
        <f t="shared" si="9"/>
        <v>0</v>
      </c>
      <c r="BF25" s="161">
        <f t="shared" si="10"/>
        <v>0</v>
      </c>
      <c r="BG25" s="572">
        <f t="shared" si="30"/>
        <v>0</v>
      </c>
      <c r="BH25" s="161">
        <f t="shared" si="31"/>
        <v>0</v>
      </c>
    </row>
    <row r="26" spans="1:60" s="49" customFormat="1" ht="154">
      <c r="A26" s="648"/>
      <c r="B26" s="241">
        <v>14</v>
      </c>
      <c r="C26" s="239" t="s">
        <v>14</v>
      </c>
      <c r="D26" s="247" t="s">
        <v>101</v>
      </c>
      <c r="E26" s="239" t="s">
        <v>148</v>
      </c>
      <c r="F26" s="239" t="s">
        <v>58</v>
      </c>
      <c r="G26" s="241" t="s">
        <v>25</v>
      </c>
      <c r="H26" s="338"/>
      <c r="I26" s="367">
        <v>63</v>
      </c>
      <c r="J26" s="44">
        <v>100000</v>
      </c>
      <c r="K26" s="44">
        <f t="shared" si="23"/>
        <v>96.620369999999994</v>
      </c>
      <c r="L26" s="362">
        <f>'3. אוכלוסייה כלל ישראל'!H11</f>
        <v>9662037</v>
      </c>
      <c r="M26" s="388">
        <f t="shared" si="24"/>
        <v>1</v>
      </c>
      <c r="N26" s="408">
        <f t="shared" si="25"/>
        <v>100000</v>
      </c>
      <c r="O26" s="397">
        <f>'2. אוכ תא השטח'!J11</f>
        <v>226827</v>
      </c>
      <c r="P26" s="374">
        <f t="shared" si="26"/>
        <v>1</v>
      </c>
      <c r="Q26" s="395">
        <f t="shared" si="27"/>
        <v>2.2682699999999998</v>
      </c>
      <c r="R26" s="334"/>
      <c r="S26" s="385">
        <f t="shared" si="28"/>
        <v>-2.2682699999999998</v>
      </c>
      <c r="T26" s="375"/>
      <c r="U26" s="400">
        <f t="shared" si="29"/>
        <v>0</v>
      </c>
      <c r="V26" s="269">
        <f>'2. אוכ תא השטח'!M11</f>
        <v>300000</v>
      </c>
      <c r="W26" s="264">
        <f t="shared" si="14"/>
        <v>0</v>
      </c>
      <c r="X26" s="264">
        <f t="shared" si="15"/>
        <v>0</v>
      </c>
      <c r="Y26" s="265"/>
      <c r="Z26" s="331">
        <f t="shared" si="16"/>
        <v>0</v>
      </c>
      <c r="AA26" s="584">
        <f>'2. אוכ תא השטח'!P11</f>
        <v>400000</v>
      </c>
      <c r="AB26" s="603">
        <f t="shared" si="3"/>
        <v>0</v>
      </c>
      <c r="AC26" s="598">
        <f t="shared" si="4"/>
        <v>0</v>
      </c>
      <c r="AD26" s="608">
        <f t="shared" si="17"/>
        <v>0</v>
      </c>
      <c r="AE26" s="619"/>
      <c r="AF26" s="613">
        <f t="shared" si="18"/>
        <v>0</v>
      </c>
      <c r="AG26" s="275">
        <f t="shared" si="19"/>
        <v>0</v>
      </c>
      <c r="AH26" s="83"/>
      <c r="AI26" s="24" t="s">
        <v>16</v>
      </c>
      <c r="AJ26" s="25" t="s">
        <v>27</v>
      </c>
      <c r="AK26" s="25" t="s">
        <v>59</v>
      </c>
      <c r="AL26" s="25" t="s">
        <v>18</v>
      </c>
      <c r="AM26" s="22"/>
      <c r="AN26" s="85" t="s">
        <v>193</v>
      </c>
      <c r="AO26" s="58"/>
      <c r="AP26" s="34"/>
      <c r="AQ26" s="34"/>
      <c r="AR26" s="34"/>
      <c r="AS26" s="27">
        <v>150</v>
      </c>
      <c r="AT26" s="320"/>
      <c r="AU26" s="326"/>
      <c r="AV26" s="167"/>
      <c r="AW26" s="128"/>
      <c r="AX26" s="164"/>
      <c r="AY26" s="128"/>
      <c r="AZ26" s="178"/>
      <c r="BA26" s="145">
        <f t="shared" si="5"/>
        <v>0</v>
      </c>
      <c r="BB26" s="324">
        <f t="shared" si="6"/>
        <v>0</v>
      </c>
      <c r="BC26" s="149">
        <f t="shared" si="7"/>
        <v>0</v>
      </c>
      <c r="BD26" s="157">
        <f t="shared" si="8"/>
        <v>0</v>
      </c>
      <c r="BE26" s="141">
        <f t="shared" si="9"/>
        <v>0</v>
      </c>
      <c r="BF26" s="161">
        <f t="shared" si="10"/>
        <v>0</v>
      </c>
      <c r="BG26" s="572">
        <f t="shared" si="30"/>
        <v>0</v>
      </c>
      <c r="BH26" s="161">
        <f t="shared" si="31"/>
        <v>0</v>
      </c>
    </row>
    <row r="27" spans="1:60" s="49" customFormat="1" ht="42">
      <c r="A27" s="648"/>
      <c r="B27" s="241">
        <v>15</v>
      </c>
      <c r="C27" s="239" t="s">
        <v>14</v>
      </c>
      <c r="D27" s="247" t="s">
        <v>340</v>
      </c>
      <c r="E27" s="239" t="s">
        <v>63</v>
      </c>
      <c r="F27" s="239" t="s">
        <v>64</v>
      </c>
      <c r="G27" s="249" t="s">
        <v>177</v>
      </c>
      <c r="H27" s="338"/>
      <c r="I27" s="367">
        <v>18</v>
      </c>
      <c r="J27" s="44">
        <v>190000</v>
      </c>
      <c r="K27" s="44">
        <f t="shared" si="23"/>
        <v>50.852826315789471</v>
      </c>
      <c r="L27" s="362">
        <f>'3. אוכלוסייה כלל ישראל'!H21</f>
        <v>1612119</v>
      </c>
      <c r="M27" s="388">
        <f t="shared" si="24"/>
        <v>0.16685084108040571</v>
      </c>
      <c r="N27" s="408">
        <f t="shared" si="25"/>
        <v>31701.659805277086</v>
      </c>
      <c r="O27" s="397">
        <f>'2. אוכ תא השטח'!J21</f>
        <v>35552</v>
      </c>
      <c r="P27" s="374">
        <f t="shared" si="26"/>
        <v>0.15673619101782416</v>
      </c>
      <c r="Q27" s="395">
        <f t="shared" si="27"/>
        <v>1.1214554764126887</v>
      </c>
      <c r="R27" s="334"/>
      <c r="S27" s="385">
        <f t="shared" si="28"/>
        <v>-1.1214554764126887</v>
      </c>
      <c r="T27" s="375"/>
      <c r="U27" s="400">
        <f t="shared" si="29"/>
        <v>0</v>
      </c>
      <c r="V27" s="269">
        <f>'2. אוכ תא השטח'!M21</f>
        <v>47020.85730534725</v>
      </c>
      <c r="W27" s="264">
        <f t="shared" si="14"/>
        <v>0</v>
      </c>
      <c r="X27" s="264">
        <f t="shared" si="15"/>
        <v>0</v>
      </c>
      <c r="Y27" s="265"/>
      <c r="Z27" s="331">
        <f t="shared" si="16"/>
        <v>0</v>
      </c>
      <c r="AA27" s="584">
        <f>'2. אוכ תא השטח'!P21</f>
        <v>62694.476407129667</v>
      </c>
      <c r="AB27" s="603">
        <f t="shared" si="3"/>
        <v>0</v>
      </c>
      <c r="AC27" s="598">
        <f t="shared" si="4"/>
        <v>0</v>
      </c>
      <c r="AD27" s="608">
        <f t="shared" si="17"/>
        <v>0</v>
      </c>
      <c r="AE27" s="619"/>
      <c r="AF27" s="613">
        <f t="shared" si="18"/>
        <v>0</v>
      </c>
      <c r="AG27" s="275">
        <f t="shared" si="19"/>
        <v>0</v>
      </c>
      <c r="AH27" s="83"/>
      <c r="AI27" s="24" t="s">
        <v>16</v>
      </c>
      <c r="AJ27" s="25" t="s">
        <v>35</v>
      </c>
      <c r="AK27" s="25" t="s">
        <v>243</v>
      </c>
      <c r="AL27" s="25" t="s">
        <v>18</v>
      </c>
      <c r="AM27" s="22"/>
      <c r="AN27" s="85"/>
      <c r="AO27" s="59">
        <v>2</v>
      </c>
      <c r="AP27" s="27">
        <v>2</v>
      </c>
      <c r="AQ27" s="27">
        <v>1</v>
      </c>
      <c r="AR27" s="27">
        <f>150*AQ27+40*AP27+15*AO27</f>
        <v>260</v>
      </c>
      <c r="AS27" s="34">
        <f>AR27</f>
        <v>260</v>
      </c>
      <c r="AT27" s="320"/>
      <c r="AU27" s="326"/>
      <c r="AV27" s="167"/>
      <c r="AW27" s="128"/>
      <c r="AX27" s="164"/>
      <c r="AY27" s="128"/>
      <c r="AZ27" s="178"/>
      <c r="BA27" s="145">
        <f t="shared" si="5"/>
        <v>0</v>
      </c>
      <c r="BB27" s="324">
        <f t="shared" si="6"/>
        <v>0</v>
      </c>
      <c r="BC27" s="149">
        <f t="shared" si="7"/>
        <v>0</v>
      </c>
      <c r="BD27" s="157">
        <f t="shared" si="8"/>
        <v>0</v>
      </c>
      <c r="BE27" s="141">
        <f t="shared" si="9"/>
        <v>0</v>
      </c>
      <c r="BF27" s="161">
        <f t="shared" si="10"/>
        <v>0</v>
      </c>
      <c r="BG27" s="572">
        <f t="shared" si="30"/>
        <v>0</v>
      </c>
      <c r="BH27" s="161">
        <f t="shared" si="31"/>
        <v>0</v>
      </c>
    </row>
    <row r="28" spans="1:60" s="49" customFormat="1" ht="84">
      <c r="A28" s="648"/>
      <c r="B28" s="241">
        <v>16</v>
      </c>
      <c r="C28" s="239" t="s">
        <v>14</v>
      </c>
      <c r="D28" s="247" t="s">
        <v>102</v>
      </c>
      <c r="E28" s="239" t="s">
        <v>150</v>
      </c>
      <c r="F28" s="239" t="s">
        <v>58</v>
      </c>
      <c r="G28" s="248" t="s">
        <v>181</v>
      </c>
      <c r="H28" s="338"/>
      <c r="I28" s="367">
        <v>15</v>
      </c>
      <c r="J28" s="44">
        <v>280000</v>
      </c>
      <c r="K28" s="44">
        <f t="shared" si="23"/>
        <v>34.507275</v>
      </c>
      <c r="L28" s="362">
        <f>'3. אוכלוסייה כלל ישראל'!H15</f>
        <v>2446583</v>
      </c>
      <c r="M28" s="388">
        <f t="shared" si="24"/>
        <v>0.25321606613595044</v>
      </c>
      <c r="N28" s="408">
        <f t="shared" si="25"/>
        <v>70900.498518066117</v>
      </c>
      <c r="O28" s="397">
        <f>'2. אוכ תא השטח'!J15</f>
        <v>53547</v>
      </c>
      <c r="P28" s="374">
        <f t="shared" si="26"/>
        <v>0.23606978005263923</v>
      </c>
      <c r="Q28" s="395">
        <f t="shared" si="27"/>
        <v>0.75524151619830593</v>
      </c>
      <c r="R28" s="334"/>
      <c r="S28" s="385">
        <f t="shared" si="28"/>
        <v>-0.75524151619830593</v>
      </c>
      <c r="T28" s="375"/>
      <c r="U28" s="400">
        <f t="shared" si="29"/>
        <v>0</v>
      </c>
      <c r="V28" s="269">
        <f>'2. אוכ תא השטח'!M15</f>
        <v>70820.934015791776</v>
      </c>
      <c r="W28" s="264">
        <f t="shared" si="14"/>
        <v>0</v>
      </c>
      <c r="X28" s="264">
        <f t="shared" si="15"/>
        <v>0</v>
      </c>
      <c r="Y28" s="265"/>
      <c r="Z28" s="331">
        <f t="shared" si="16"/>
        <v>0</v>
      </c>
      <c r="AA28" s="584">
        <f>'2. אוכ תא השטח'!P15</f>
        <v>94427.912021055701</v>
      </c>
      <c r="AB28" s="603">
        <f t="shared" si="3"/>
        <v>0</v>
      </c>
      <c r="AC28" s="598">
        <f t="shared" si="4"/>
        <v>0</v>
      </c>
      <c r="AD28" s="608">
        <f t="shared" si="17"/>
        <v>0</v>
      </c>
      <c r="AE28" s="619"/>
      <c r="AF28" s="613">
        <f t="shared" si="18"/>
        <v>0</v>
      </c>
      <c r="AG28" s="275">
        <f t="shared" si="19"/>
        <v>0</v>
      </c>
      <c r="AH28" s="83"/>
      <c r="AI28" s="24" t="s">
        <v>16</v>
      </c>
      <c r="AJ28" s="25" t="s">
        <v>27</v>
      </c>
      <c r="AK28" s="25" t="s">
        <v>65</v>
      </c>
      <c r="AL28" s="29" t="s">
        <v>28</v>
      </c>
      <c r="AM28" s="22" t="s">
        <v>67</v>
      </c>
      <c r="AN28" s="85" t="s">
        <v>194</v>
      </c>
      <c r="AO28" s="58"/>
      <c r="AP28" s="34"/>
      <c r="AQ28" s="34"/>
      <c r="AR28" s="34"/>
      <c r="AS28" s="27">
        <v>140</v>
      </c>
      <c r="AT28" s="320"/>
      <c r="AU28" s="326"/>
      <c r="AV28" s="167"/>
      <c r="AW28" s="128"/>
      <c r="AX28" s="164"/>
      <c r="AY28" s="128"/>
      <c r="AZ28" s="178"/>
      <c r="BA28" s="145">
        <f t="shared" si="5"/>
        <v>0</v>
      </c>
      <c r="BB28" s="324">
        <f t="shared" si="6"/>
        <v>0</v>
      </c>
      <c r="BC28" s="149">
        <f t="shared" si="7"/>
        <v>0</v>
      </c>
      <c r="BD28" s="157">
        <f t="shared" si="8"/>
        <v>0</v>
      </c>
      <c r="BE28" s="141">
        <f t="shared" si="9"/>
        <v>0</v>
      </c>
      <c r="BF28" s="161">
        <f t="shared" si="10"/>
        <v>0</v>
      </c>
      <c r="BG28" s="572">
        <f t="shared" si="30"/>
        <v>0</v>
      </c>
      <c r="BH28" s="161">
        <f t="shared" si="31"/>
        <v>0</v>
      </c>
    </row>
    <row r="29" spans="1:60" s="49" customFormat="1" ht="42">
      <c r="A29" s="648"/>
      <c r="B29" s="241">
        <v>17</v>
      </c>
      <c r="C29" s="239" t="s">
        <v>14</v>
      </c>
      <c r="D29" s="247" t="s">
        <v>341</v>
      </c>
      <c r="E29" s="239" t="s">
        <v>61</v>
      </c>
      <c r="F29" s="239" t="s">
        <v>62</v>
      </c>
      <c r="G29" s="241" t="s">
        <v>180</v>
      </c>
      <c r="H29" s="338"/>
      <c r="I29" s="381">
        <v>22</v>
      </c>
      <c r="J29" s="44">
        <v>380000</v>
      </c>
      <c r="K29" s="44">
        <f t="shared" si="23"/>
        <v>25.426413157894736</v>
      </c>
      <c r="L29" s="362">
        <f>'3. אוכלוסייה כלל ישראל'!H13</f>
        <v>3141888</v>
      </c>
      <c r="M29" s="388">
        <f t="shared" si="24"/>
        <v>0.32517863469162867</v>
      </c>
      <c r="N29" s="408">
        <f t="shared" si="25"/>
        <v>123567.88118281891</v>
      </c>
      <c r="O29" s="397">
        <f>'2. אוכ תא השטח'!J13</f>
        <v>68914</v>
      </c>
      <c r="P29" s="374">
        <f t="shared" si="26"/>
        <v>0.30381744677661832</v>
      </c>
      <c r="Q29" s="395">
        <f t="shared" si="27"/>
        <v>0.55770155917816222</v>
      </c>
      <c r="R29" s="334"/>
      <c r="S29" s="385">
        <f t="shared" si="28"/>
        <v>-0.55770155917816222</v>
      </c>
      <c r="T29" s="375"/>
      <c r="U29" s="400">
        <f t="shared" si="29"/>
        <v>0</v>
      </c>
      <c r="V29" s="269">
        <f>'2. אוכ תא השטח'!M13</f>
        <v>91145.234032985492</v>
      </c>
      <c r="W29" s="264">
        <f t="shared" si="14"/>
        <v>0</v>
      </c>
      <c r="X29" s="264">
        <f t="shared" si="15"/>
        <v>0</v>
      </c>
      <c r="Y29" s="265"/>
      <c r="Z29" s="331">
        <f t="shared" si="16"/>
        <v>0</v>
      </c>
      <c r="AA29" s="584">
        <f>'2. אוכ תא השטח'!P13</f>
        <v>121526.97871064732</v>
      </c>
      <c r="AB29" s="603">
        <f t="shared" si="3"/>
        <v>0</v>
      </c>
      <c r="AC29" s="598">
        <f t="shared" si="4"/>
        <v>0</v>
      </c>
      <c r="AD29" s="608">
        <f t="shared" si="17"/>
        <v>0</v>
      </c>
      <c r="AE29" s="619"/>
      <c r="AF29" s="613">
        <f t="shared" si="18"/>
        <v>0</v>
      </c>
      <c r="AG29" s="275">
        <f t="shared" si="19"/>
        <v>0</v>
      </c>
      <c r="AH29" s="83"/>
      <c r="AI29" s="24" t="s">
        <v>16</v>
      </c>
      <c r="AJ29" s="25" t="s">
        <v>27</v>
      </c>
      <c r="AK29" s="25"/>
      <c r="AL29" s="29" t="s">
        <v>28</v>
      </c>
      <c r="AM29" s="22"/>
      <c r="AN29" s="85"/>
      <c r="AO29" s="59">
        <v>2</v>
      </c>
      <c r="AP29" s="27">
        <v>2</v>
      </c>
      <c r="AQ29" s="27"/>
      <c r="AR29" s="27">
        <v>200</v>
      </c>
      <c r="AS29" s="34">
        <f>AR29</f>
        <v>200</v>
      </c>
      <c r="AT29" s="320"/>
      <c r="AU29" s="326"/>
      <c r="AV29" s="167"/>
      <c r="AW29" s="128"/>
      <c r="AX29" s="164"/>
      <c r="AY29" s="128"/>
      <c r="AZ29" s="178"/>
      <c r="BA29" s="145">
        <f t="shared" si="5"/>
        <v>0</v>
      </c>
      <c r="BB29" s="324">
        <f t="shared" si="6"/>
        <v>0</v>
      </c>
      <c r="BC29" s="149">
        <f t="shared" si="7"/>
        <v>0</v>
      </c>
      <c r="BD29" s="157">
        <f t="shared" si="8"/>
        <v>0</v>
      </c>
      <c r="BE29" s="141">
        <f t="shared" si="9"/>
        <v>0</v>
      </c>
      <c r="BF29" s="161">
        <f t="shared" si="10"/>
        <v>0</v>
      </c>
      <c r="BG29" s="572">
        <f t="shared" si="30"/>
        <v>0</v>
      </c>
      <c r="BH29" s="161">
        <f t="shared" si="31"/>
        <v>0</v>
      </c>
    </row>
    <row r="30" spans="1:60" s="49" customFormat="1" ht="84">
      <c r="A30" s="648"/>
      <c r="B30" s="241">
        <v>18</v>
      </c>
      <c r="C30" s="239" t="s">
        <v>14</v>
      </c>
      <c r="D30" s="247" t="s">
        <v>313</v>
      </c>
      <c r="E30" s="239" t="s">
        <v>151</v>
      </c>
      <c r="F30" s="239" t="s">
        <v>58</v>
      </c>
      <c r="G30" s="248" t="s">
        <v>181</v>
      </c>
      <c r="H30" s="338"/>
      <c r="I30" s="367">
        <v>10</v>
      </c>
      <c r="J30" s="44">
        <v>400000</v>
      </c>
      <c r="K30" s="44">
        <f t="shared" si="23"/>
        <v>24.155092499999999</v>
      </c>
      <c r="L30" s="362">
        <f>'3. אוכלוסייה כלל ישראל'!H15</f>
        <v>2446583</v>
      </c>
      <c r="M30" s="388">
        <f t="shared" si="24"/>
        <v>0.25321606613595044</v>
      </c>
      <c r="N30" s="408">
        <f t="shared" si="25"/>
        <v>101286.42645438017</v>
      </c>
      <c r="O30" s="397">
        <f>'2. אוכ תא השטח'!J15</f>
        <v>53547</v>
      </c>
      <c r="P30" s="374">
        <f t="shared" si="26"/>
        <v>0.23606978005263923</v>
      </c>
      <c r="Q30" s="395">
        <f t="shared" si="27"/>
        <v>0.52866906133881419</v>
      </c>
      <c r="R30" s="334"/>
      <c r="S30" s="385">
        <f t="shared" si="28"/>
        <v>-0.52866906133881419</v>
      </c>
      <c r="T30" s="375"/>
      <c r="U30" s="400">
        <f t="shared" si="29"/>
        <v>0</v>
      </c>
      <c r="V30" s="269">
        <f>'2. אוכ תא השטח'!M15</f>
        <v>70820.934015791776</v>
      </c>
      <c r="W30" s="264">
        <f t="shared" si="14"/>
        <v>0</v>
      </c>
      <c r="X30" s="264">
        <f t="shared" si="15"/>
        <v>0</v>
      </c>
      <c r="Y30" s="265"/>
      <c r="Z30" s="331">
        <f t="shared" si="16"/>
        <v>0</v>
      </c>
      <c r="AA30" s="584">
        <f>'2. אוכ תא השטח'!P15</f>
        <v>94427.912021055701</v>
      </c>
      <c r="AB30" s="603">
        <f t="shared" si="3"/>
        <v>0</v>
      </c>
      <c r="AC30" s="598">
        <f t="shared" si="4"/>
        <v>0</v>
      </c>
      <c r="AD30" s="608">
        <f t="shared" si="17"/>
        <v>0</v>
      </c>
      <c r="AE30" s="619"/>
      <c r="AF30" s="613">
        <f t="shared" si="18"/>
        <v>0</v>
      </c>
      <c r="AG30" s="275">
        <f t="shared" si="19"/>
        <v>0</v>
      </c>
      <c r="AH30" s="83"/>
      <c r="AI30" s="24" t="s">
        <v>16</v>
      </c>
      <c r="AJ30" s="25" t="s">
        <v>27</v>
      </c>
      <c r="AK30" s="25" t="s">
        <v>66</v>
      </c>
      <c r="AL30" s="29" t="s">
        <v>28</v>
      </c>
      <c r="AM30" s="22" t="s">
        <v>67</v>
      </c>
      <c r="AN30" s="85"/>
      <c r="AO30" s="58"/>
      <c r="AP30" s="34"/>
      <c r="AQ30" s="34"/>
      <c r="AR30" s="34"/>
      <c r="AS30" s="27">
        <v>80</v>
      </c>
      <c r="AT30" s="320"/>
      <c r="AU30" s="326"/>
      <c r="AV30" s="167"/>
      <c r="AW30" s="128"/>
      <c r="AX30" s="164"/>
      <c r="AY30" s="128"/>
      <c r="AZ30" s="178"/>
      <c r="BA30" s="145">
        <f t="shared" si="5"/>
        <v>0</v>
      </c>
      <c r="BB30" s="324">
        <f t="shared" si="6"/>
        <v>0</v>
      </c>
      <c r="BC30" s="149">
        <f t="shared" si="7"/>
        <v>0</v>
      </c>
      <c r="BD30" s="157">
        <f t="shared" si="8"/>
        <v>0</v>
      </c>
      <c r="BE30" s="141">
        <f t="shared" si="9"/>
        <v>0</v>
      </c>
      <c r="BF30" s="161">
        <f t="shared" si="10"/>
        <v>0</v>
      </c>
      <c r="BG30" s="572">
        <f t="shared" si="30"/>
        <v>0</v>
      </c>
      <c r="BH30" s="161">
        <f t="shared" si="31"/>
        <v>0</v>
      </c>
    </row>
    <row r="31" spans="1:60" s="49" customFormat="1" ht="28">
      <c r="A31" s="648"/>
      <c r="B31" s="241">
        <v>19</v>
      </c>
      <c r="C31" s="239" t="s">
        <v>14</v>
      </c>
      <c r="D31" s="247" t="s">
        <v>315</v>
      </c>
      <c r="E31" s="239" t="s">
        <v>149</v>
      </c>
      <c r="F31" s="239" t="s">
        <v>68</v>
      </c>
      <c r="G31" s="248" t="s">
        <v>182</v>
      </c>
      <c r="H31" s="338"/>
      <c r="I31" s="367">
        <v>8</v>
      </c>
      <c r="J31" s="44">
        <v>860000</v>
      </c>
      <c r="K31" s="44">
        <f t="shared" si="23"/>
        <v>11.234926744186046</v>
      </c>
      <c r="L31" s="362">
        <f>'3. אוכלוסייה כלל ישראל'!H16</f>
        <v>2746435</v>
      </c>
      <c r="M31" s="388">
        <f t="shared" si="24"/>
        <v>0.28425010171250636</v>
      </c>
      <c r="N31" s="408">
        <f t="shared" si="25"/>
        <v>244455.08747275549</v>
      </c>
      <c r="O31" s="397">
        <f>'2. אוכ תא השטח'!J16</f>
        <v>60224</v>
      </c>
      <c r="P31" s="374">
        <f t="shared" si="26"/>
        <v>0.26550631097708827</v>
      </c>
      <c r="Q31" s="395">
        <f t="shared" si="27"/>
        <v>0.24636018265200541</v>
      </c>
      <c r="R31" s="334"/>
      <c r="S31" s="385">
        <f t="shared" si="28"/>
        <v>-0.24636018265200541</v>
      </c>
      <c r="T31" s="375"/>
      <c r="U31" s="400">
        <f t="shared" si="29"/>
        <v>0</v>
      </c>
      <c r="V31" s="269">
        <f>'2. אוכ תא השטח'!M16</f>
        <v>79651.893293126486</v>
      </c>
      <c r="W31" s="264">
        <f t="shared" si="14"/>
        <v>0</v>
      </c>
      <c r="X31" s="264">
        <f t="shared" si="15"/>
        <v>0</v>
      </c>
      <c r="Y31" s="265"/>
      <c r="Z31" s="331">
        <f t="shared" si="16"/>
        <v>0</v>
      </c>
      <c r="AA31" s="584">
        <f>'2. אוכ תא השטח'!P16</f>
        <v>106202.52439083531</v>
      </c>
      <c r="AB31" s="603">
        <f t="shared" si="3"/>
        <v>0</v>
      </c>
      <c r="AC31" s="598">
        <f t="shared" si="4"/>
        <v>0</v>
      </c>
      <c r="AD31" s="608">
        <f t="shared" si="17"/>
        <v>0</v>
      </c>
      <c r="AE31" s="619"/>
      <c r="AF31" s="613">
        <f t="shared" si="18"/>
        <v>0</v>
      </c>
      <c r="AG31" s="275">
        <f t="shared" si="19"/>
        <v>0</v>
      </c>
      <c r="AH31" s="83"/>
      <c r="AI31" s="24" t="s">
        <v>16</v>
      </c>
      <c r="AJ31" s="25" t="s">
        <v>27</v>
      </c>
      <c r="AK31" s="28" t="s">
        <v>122</v>
      </c>
      <c r="AL31" s="29" t="s">
        <v>28</v>
      </c>
      <c r="AM31" s="22"/>
      <c r="AN31" s="85"/>
      <c r="AO31" s="58"/>
      <c r="AP31" s="34"/>
      <c r="AQ31" s="34"/>
      <c r="AR31" s="34"/>
      <c r="AS31" s="27">
        <v>140</v>
      </c>
      <c r="AT31" s="320"/>
      <c r="AU31" s="327">
        <v>0.3</v>
      </c>
      <c r="AV31" s="167"/>
      <c r="AW31" s="128"/>
      <c r="AX31" s="164"/>
      <c r="AY31" s="128"/>
      <c r="AZ31" s="178"/>
      <c r="BA31" s="145">
        <f t="shared" si="5"/>
        <v>0</v>
      </c>
      <c r="BB31" s="324">
        <f t="shared" si="6"/>
        <v>0</v>
      </c>
      <c r="BC31" s="149">
        <f t="shared" si="7"/>
        <v>0</v>
      </c>
      <c r="BD31" s="157">
        <f t="shared" si="8"/>
        <v>0</v>
      </c>
      <c r="BE31" s="141">
        <f t="shared" si="9"/>
        <v>0</v>
      </c>
      <c r="BF31" s="161">
        <f t="shared" si="10"/>
        <v>0</v>
      </c>
      <c r="BG31" s="572">
        <f t="shared" si="30"/>
        <v>0</v>
      </c>
      <c r="BH31" s="161">
        <f t="shared" si="31"/>
        <v>0</v>
      </c>
    </row>
    <row r="32" spans="1:60" s="49" customFormat="1" ht="70">
      <c r="A32" s="648"/>
      <c r="B32" s="241">
        <v>20</v>
      </c>
      <c r="C32" s="239" t="s">
        <v>14</v>
      </c>
      <c r="D32" s="239" t="s">
        <v>316</v>
      </c>
      <c r="E32" s="239" t="s">
        <v>69</v>
      </c>
      <c r="F32" s="239" t="s">
        <v>58</v>
      </c>
      <c r="G32" s="241" t="s">
        <v>25</v>
      </c>
      <c r="H32" s="338"/>
      <c r="I32" s="380">
        <v>8</v>
      </c>
      <c r="J32" s="44">
        <v>1200000</v>
      </c>
      <c r="K32" s="44">
        <f t="shared" si="23"/>
        <v>8.0516974999999995</v>
      </c>
      <c r="L32" s="362">
        <f>'3. אוכלוסייה כלל ישראל'!H11</f>
        <v>9662037</v>
      </c>
      <c r="M32" s="388">
        <f t="shared" si="24"/>
        <v>1</v>
      </c>
      <c r="N32" s="408">
        <f t="shared" si="25"/>
        <v>1200000</v>
      </c>
      <c r="O32" s="397">
        <f>'2. אוכ תא השטח'!J11</f>
        <v>226827</v>
      </c>
      <c r="P32" s="374">
        <f t="shared" si="26"/>
        <v>1</v>
      </c>
      <c r="Q32" s="395">
        <f t="shared" si="27"/>
        <v>0.18902250000000001</v>
      </c>
      <c r="R32" s="334"/>
      <c r="S32" s="385">
        <f t="shared" si="28"/>
        <v>-0.18902250000000001</v>
      </c>
      <c r="T32" s="375"/>
      <c r="U32" s="400">
        <f t="shared" si="29"/>
        <v>0</v>
      </c>
      <c r="V32" s="269">
        <f>'2. אוכ תא השטח'!M11</f>
        <v>300000</v>
      </c>
      <c r="W32" s="264">
        <f t="shared" si="14"/>
        <v>0</v>
      </c>
      <c r="X32" s="264">
        <f t="shared" si="15"/>
        <v>0</v>
      </c>
      <c r="Y32" s="265"/>
      <c r="Z32" s="331">
        <f t="shared" si="16"/>
        <v>0</v>
      </c>
      <c r="AA32" s="584">
        <f>'2. אוכ תא השטח'!P11</f>
        <v>400000</v>
      </c>
      <c r="AB32" s="603">
        <f t="shared" si="3"/>
        <v>0</v>
      </c>
      <c r="AC32" s="598">
        <f t="shared" si="4"/>
        <v>0</v>
      </c>
      <c r="AD32" s="608">
        <f t="shared" si="17"/>
        <v>0</v>
      </c>
      <c r="AE32" s="619"/>
      <c r="AF32" s="613">
        <f t="shared" si="18"/>
        <v>0</v>
      </c>
      <c r="AG32" s="275">
        <f t="shared" si="19"/>
        <v>0</v>
      </c>
      <c r="AH32" s="83"/>
      <c r="AI32" s="24" t="s">
        <v>16</v>
      </c>
      <c r="AJ32" s="25" t="s">
        <v>123</v>
      </c>
      <c r="AK32" s="25"/>
      <c r="AL32" s="25" t="s">
        <v>18</v>
      </c>
      <c r="AM32" s="22"/>
      <c r="AN32" s="86"/>
      <c r="AO32" s="59">
        <v>2</v>
      </c>
      <c r="AP32" s="27"/>
      <c r="AQ32" s="27" t="s">
        <v>70</v>
      </c>
      <c r="AR32" s="27">
        <f>AO32*15</f>
        <v>30</v>
      </c>
      <c r="AS32" s="34">
        <f>AR32</f>
        <v>30</v>
      </c>
      <c r="AT32" s="320"/>
      <c r="AU32" s="326"/>
      <c r="AV32" s="167"/>
      <c r="AW32" s="128"/>
      <c r="AX32" s="164"/>
      <c r="AY32" s="128"/>
      <c r="AZ32" s="178"/>
      <c r="BA32" s="145">
        <f t="shared" si="5"/>
        <v>0</v>
      </c>
      <c r="BB32" s="324">
        <f t="shared" si="6"/>
        <v>0</v>
      </c>
      <c r="BC32" s="149">
        <f t="shared" si="7"/>
        <v>0</v>
      </c>
      <c r="BD32" s="157">
        <f t="shared" si="8"/>
        <v>0</v>
      </c>
      <c r="BE32" s="141">
        <f t="shared" si="9"/>
        <v>0</v>
      </c>
      <c r="BF32" s="161">
        <f t="shared" si="10"/>
        <v>0</v>
      </c>
      <c r="BG32" s="572">
        <f t="shared" si="30"/>
        <v>0</v>
      </c>
      <c r="BH32" s="161">
        <f t="shared" si="31"/>
        <v>0</v>
      </c>
    </row>
    <row r="33" spans="1:60" s="49" customFormat="1" ht="76.5" customHeight="1">
      <c r="A33" s="648"/>
      <c r="B33" s="241">
        <v>21</v>
      </c>
      <c r="C33" s="239" t="s">
        <v>42</v>
      </c>
      <c r="D33" s="239" t="s">
        <v>444</v>
      </c>
      <c r="E33" s="239" t="s">
        <v>162</v>
      </c>
      <c r="F33" s="239" t="s">
        <v>266</v>
      </c>
      <c r="G33" s="241" t="s">
        <v>71</v>
      </c>
      <c r="H33" s="338"/>
      <c r="I33" s="380">
        <v>7</v>
      </c>
      <c r="J33" s="44">
        <v>1000000</v>
      </c>
      <c r="K33" s="44">
        <f t="shared" si="11"/>
        <v>9.6620369999999998</v>
      </c>
      <c r="L33" s="362">
        <f>'3. אוכלוסייה כלל ישראל'!H34</f>
        <v>619883</v>
      </c>
      <c r="M33" s="388">
        <f t="shared" si="12"/>
        <v>6.4156554151055312E-2</v>
      </c>
      <c r="N33" s="408">
        <f t="shared" si="22"/>
        <v>64156.554151055316</v>
      </c>
      <c r="O33" s="397">
        <f>'2. אוכ תא השטח'!J34</f>
        <v>157914</v>
      </c>
      <c r="P33" s="374">
        <f t="shared" si="0"/>
        <v>0.6961869618696187</v>
      </c>
      <c r="Q33" s="395">
        <f t="shared" si="13"/>
        <v>2.4613853111280677</v>
      </c>
      <c r="R33" s="334"/>
      <c r="S33" s="385">
        <f t="shared" si="1"/>
        <v>-2.4613853111280677</v>
      </c>
      <c r="T33" s="375"/>
      <c r="U33" s="400">
        <f t="shared" si="2"/>
        <v>0</v>
      </c>
      <c r="V33" s="269">
        <f>'2. אוכ תא השטח'!M34</f>
        <v>208856.0885608856</v>
      </c>
      <c r="W33" s="264">
        <f t="shared" si="14"/>
        <v>0</v>
      </c>
      <c r="X33" s="264">
        <f t="shared" si="15"/>
        <v>0</v>
      </c>
      <c r="Y33" s="265"/>
      <c r="Z33" s="331">
        <f t="shared" si="16"/>
        <v>0</v>
      </c>
      <c r="AA33" s="584">
        <f>'2. אוכ תא השטח'!P34</f>
        <v>278474.78474784747</v>
      </c>
      <c r="AB33" s="603">
        <f t="shared" si="3"/>
        <v>0</v>
      </c>
      <c r="AC33" s="598">
        <f t="shared" si="4"/>
        <v>0</v>
      </c>
      <c r="AD33" s="608">
        <f t="shared" si="17"/>
        <v>0</v>
      </c>
      <c r="AE33" s="619"/>
      <c r="AF33" s="613">
        <f t="shared" si="18"/>
        <v>0</v>
      </c>
      <c r="AG33" s="275">
        <f t="shared" si="19"/>
        <v>0</v>
      </c>
      <c r="AH33" s="83"/>
      <c r="AI33" s="30" t="s">
        <v>43</v>
      </c>
      <c r="AJ33" s="25" t="s">
        <v>123</v>
      </c>
      <c r="AK33" s="25" t="s">
        <v>72</v>
      </c>
      <c r="AL33" s="29" t="s">
        <v>28</v>
      </c>
      <c r="AM33" s="22" t="s">
        <v>73</v>
      </c>
      <c r="AN33" s="85"/>
      <c r="AO33" s="58"/>
      <c r="AP33" s="34"/>
      <c r="AQ33" s="34"/>
      <c r="AR33" s="34"/>
      <c r="AS33" s="27">
        <v>275</v>
      </c>
      <c r="AT33" s="320"/>
      <c r="AU33" s="326"/>
      <c r="AV33" s="167"/>
      <c r="AW33" s="128"/>
      <c r="AX33" s="164"/>
      <c r="AY33" s="128"/>
      <c r="AZ33" s="178"/>
      <c r="BA33" s="145">
        <f t="shared" si="5"/>
        <v>0</v>
      </c>
      <c r="BB33" s="324">
        <f t="shared" si="6"/>
        <v>0</v>
      </c>
      <c r="BC33" s="149">
        <f t="shared" si="7"/>
        <v>0</v>
      </c>
      <c r="BD33" s="157">
        <f t="shared" si="8"/>
        <v>0</v>
      </c>
      <c r="BE33" s="141">
        <f t="shared" si="9"/>
        <v>0</v>
      </c>
      <c r="BF33" s="161">
        <f t="shared" si="10"/>
        <v>0</v>
      </c>
      <c r="BG33" s="572">
        <f t="shared" si="20"/>
        <v>0</v>
      </c>
      <c r="BH33" s="161">
        <f t="shared" si="21"/>
        <v>0</v>
      </c>
    </row>
    <row r="34" spans="1:60" s="49" customFormat="1" ht="98">
      <c r="A34" s="648"/>
      <c r="B34" s="241">
        <v>22</v>
      </c>
      <c r="C34" s="240" t="s">
        <v>45</v>
      </c>
      <c r="D34" s="240" t="s">
        <v>114</v>
      </c>
      <c r="E34" s="240" t="s">
        <v>369</v>
      </c>
      <c r="F34" s="240" t="s">
        <v>51</v>
      </c>
      <c r="G34" s="248" t="s">
        <v>179</v>
      </c>
      <c r="H34" s="339" t="s">
        <v>117</v>
      </c>
      <c r="I34" s="368">
        <v>120</v>
      </c>
      <c r="J34" s="54">
        <v>80000</v>
      </c>
      <c r="K34" s="44">
        <f t="shared" ref="K34:K65" si="32">$N$11/J34</f>
        <v>120.7754625</v>
      </c>
      <c r="L34" s="366">
        <f>'3. אוכלוסייה כלל ישראל'!H20</f>
        <v>2627392</v>
      </c>
      <c r="M34" s="388">
        <f t="shared" ref="M34:M65" si="33">L34/$N$11</f>
        <v>0.27192940784639924</v>
      </c>
      <c r="N34" s="408">
        <f t="shared" ref="N34:N65" si="34">L34/K34</f>
        <v>21754.352627711942</v>
      </c>
      <c r="O34" s="398">
        <f>'2. אוכ תא השטח'!J20</f>
        <v>58394</v>
      </c>
      <c r="P34" s="374">
        <f t="shared" ref="P34:P40" si="35">O34/$Q$11</f>
        <v>0.25743848836337824</v>
      </c>
      <c r="Q34" s="395">
        <f t="shared" ref="Q34:Q40" si="36">O34/N34</f>
        <v>2.6842444360129738</v>
      </c>
      <c r="R34" s="334"/>
      <c r="S34" s="385">
        <f t="shared" ref="S34:S40" si="37">R34-Q34</f>
        <v>-2.6842444360129738</v>
      </c>
      <c r="T34" s="375"/>
      <c r="U34" s="400">
        <f t="shared" ref="U34:U40" si="38">R34+T34</f>
        <v>0</v>
      </c>
      <c r="V34" s="270">
        <f>'2. אוכ תא השטח'!M20</f>
        <v>77231.546509013482</v>
      </c>
      <c r="W34" s="264">
        <f t="shared" si="14"/>
        <v>0</v>
      </c>
      <c r="X34" s="264">
        <f t="shared" si="15"/>
        <v>0</v>
      </c>
      <c r="Y34" s="265"/>
      <c r="Z34" s="331">
        <f t="shared" si="16"/>
        <v>0</v>
      </c>
      <c r="AA34" s="585">
        <f>'2. אוכ תא השטח'!P20</f>
        <v>102975.39534535131</v>
      </c>
      <c r="AB34" s="603">
        <f t="shared" si="3"/>
        <v>0</v>
      </c>
      <c r="AC34" s="598">
        <f t="shared" si="4"/>
        <v>0</v>
      </c>
      <c r="AD34" s="608">
        <f t="shared" si="17"/>
        <v>0</v>
      </c>
      <c r="AE34" s="619"/>
      <c r="AF34" s="613">
        <f t="shared" si="18"/>
        <v>0</v>
      </c>
      <c r="AG34" s="275">
        <f t="shared" si="19"/>
        <v>0</v>
      </c>
      <c r="AH34" s="83"/>
      <c r="AI34" s="31" t="s">
        <v>16</v>
      </c>
      <c r="AJ34" s="32" t="s">
        <v>48</v>
      </c>
      <c r="AK34" s="32"/>
      <c r="AL34" s="33" t="s">
        <v>49</v>
      </c>
      <c r="AM34" s="23" t="s">
        <v>100</v>
      </c>
      <c r="AN34" s="87" t="s">
        <v>195</v>
      </c>
      <c r="AO34" s="60"/>
      <c r="AP34" s="42"/>
      <c r="AQ34" s="42"/>
      <c r="AR34" s="42"/>
      <c r="AS34" s="43">
        <v>720</v>
      </c>
      <c r="AT34" s="321"/>
      <c r="AU34" s="328">
        <v>1</v>
      </c>
      <c r="AV34" s="167"/>
      <c r="AW34" s="128"/>
      <c r="AX34" s="164"/>
      <c r="AY34" s="128"/>
      <c r="AZ34" s="178"/>
      <c r="BA34" s="145">
        <f t="shared" si="5"/>
        <v>0</v>
      </c>
      <c r="BB34" s="324">
        <f t="shared" si="6"/>
        <v>0</v>
      </c>
      <c r="BC34" s="149">
        <f t="shared" si="7"/>
        <v>0</v>
      </c>
      <c r="BD34" s="157">
        <f t="shared" si="8"/>
        <v>0</v>
      </c>
      <c r="BE34" s="141">
        <f t="shared" si="9"/>
        <v>0</v>
      </c>
      <c r="BF34" s="161">
        <f t="shared" si="10"/>
        <v>0</v>
      </c>
      <c r="BG34" s="572">
        <f t="shared" ref="BG34:BG39" si="39">AG34*AS34</f>
        <v>0</v>
      </c>
      <c r="BH34" s="161">
        <f t="shared" ref="BH34:BH39" si="40">AG34*AU34</f>
        <v>0</v>
      </c>
    </row>
    <row r="35" spans="1:60" s="49" customFormat="1" ht="98">
      <c r="A35" s="648"/>
      <c r="B35" s="241">
        <v>23</v>
      </c>
      <c r="C35" s="239" t="s">
        <v>45</v>
      </c>
      <c r="D35" s="240" t="s">
        <v>115</v>
      </c>
      <c r="E35" s="240" t="s">
        <v>370</v>
      </c>
      <c r="F35" s="240" t="s">
        <v>51</v>
      </c>
      <c r="G35" s="248" t="s">
        <v>179</v>
      </c>
      <c r="H35" s="339" t="s">
        <v>117</v>
      </c>
      <c r="I35" s="368">
        <v>25</v>
      </c>
      <c r="J35" s="54">
        <v>190000</v>
      </c>
      <c r="K35" s="44">
        <f t="shared" si="32"/>
        <v>50.852826315789471</v>
      </c>
      <c r="L35" s="366">
        <f>'3. אוכלוסייה כלל ישראל'!H20</f>
        <v>2627392</v>
      </c>
      <c r="M35" s="388">
        <f t="shared" si="33"/>
        <v>0.27192940784639924</v>
      </c>
      <c r="N35" s="408">
        <f t="shared" si="34"/>
        <v>51666.587490815866</v>
      </c>
      <c r="O35" s="398">
        <f>'2. אוכ תא השטח'!J20</f>
        <v>58394</v>
      </c>
      <c r="P35" s="374">
        <f t="shared" si="35"/>
        <v>0.25743848836337824</v>
      </c>
      <c r="Q35" s="395">
        <f t="shared" si="36"/>
        <v>1.13020818358441</v>
      </c>
      <c r="R35" s="334"/>
      <c r="S35" s="385">
        <f t="shared" si="37"/>
        <v>-1.13020818358441</v>
      </c>
      <c r="T35" s="375"/>
      <c r="U35" s="400">
        <f t="shared" si="38"/>
        <v>0</v>
      </c>
      <c r="V35" s="270">
        <f>'2. אוכ תא השטח'!M20</f>
        <v>77231.546509013482</v>
      </c>
      <c r="W35" s="264">
        <f t="shared" si="14"/>
        <v>0</v>
      </c>
      <c r="X35" s="264">
        <f t="shared" si="15"/>
        <v>0</v>
      </c>
      <c r="Y35" s="265"/>
      <c r="Z35" s="331">
        <f t="shared" si="16"/>
        <v>0</v>
      </c>
      <c r="AA35" s="585">
        <f>'2. אוכ תא השטח'!P20</f>
        <v>102975.39534535131</v>
      </c>
      <c r="AB35" s="603">
        <f t="shared" si="3"/>
        <v>0</v>
      </c>
      <c r="AC35" s="598">
        <f t="shared" si="4"/>
        <v>0</v>
      </c>
      <c r="AD35" s="608">
        <f t="shared" si="17"/>
        <v>0</v>
      </c>
      <c r="AE35" s="619"/>
      <c r="AF35" s="613">
        <f t="shared" si="18"/>
        <v>0</v>
      </c>
      <c r="AG35" s="275">
        <f t="shared" si="19"/>
        <v>0</v>
      </c>
      <c r="AH35" s="83"/>
      <c r="AI35" s="31" t="s">
        <v>16</v>
      </c>
      <c r="AJ35" s="32" t="s">
        <v>48</v>
      </c>
      <c r="AK35" s="32"/>
      <c r="AL35" s="33" t="s">
        <v>49</v>
      </c>
      <c r="AM35" s="23" t="s">
        <v>100</v>
      </c>
      <c r="AN35" s="87" t="s">
        <v>195</v>
      </c>
      <c r="AO35" s="60"/>
      <c r="AP35" s="42"/>
      <c r="AQ35" s="42"/>
      <c r="AR35" s="42"/>
      <c r="AS35" s="43">
        <v>450</v>
      </c>
      <c r="AT35" s="321"/>
      <c r="AU35" s="328">
        <v>0.6</v>
      </c>
      <c r="AV35" s="167"/>
      <c r="AW35" s="128"/>
      <c r="AX35" s="164"/>
      <c r="AY35" s="128"/>
      <c r="AZ35" s="178"/>
      <c r="BA35" s="145">
        <f t="shared" si="5"/>
        <v>0</v>
      </c>
      <c r="BB35" s="324">
        <f t="shared" si="6"/>
        <v>0</v>
      </c>
      <c r="BC35" s="149">
        <f t="shared" si="7"/>
        <v>0</v>
      </c>
      <c r="BD35" s="157">
        <f t="shared" si="8"/>
        <v>0</v>
      </c>
      <c r="BE35" s="141">
        <f t="shared" si="9"/>
        <v>0</v>
      </c>
      <c r="BF35" s="161">
        <f t="shared" si="10"/>
        <v>0</v>
      </c>
      <c r="BG35" s="572">
        <f t="shared" si="39"/>
        <v>0</v>
      </c>
      <c r="BH35" s="161">
        <f t="shared" si="40"/>
        <v>0</v>
      </c>
    </row>
    <row r="36" spans="1:60" s="49" customFormat="1" ht="28">
      <c r="A36" s="648"/>
      <c r="B36" s="241">
        <v>24</v>
      </c>
      <c r="C36" s="239" t="s">
        <v>45</v>
      </c>
      <c r="D36" s="247" t="s">
        <v>335</v>
      </c>
      <c r="E36" s="239" t="s">
        <v>76</v>
      </c>
      <c r="F36" s="239" t="s">
        <v>75</v>
      </c>
      <c r="G36" s="241" t="s">
        <v>25</v>
      </c>
      <c r="H36" s="338"/>
      <c r="I36" s="363">
        <v>21</v>
      </c>
      <c r="J36" s="44">
        <v>230000</v>
      </c>
      <c r="K36" s="44">
        <f t="shared" si="32"/>
        <v>42.008856521739133</v>
      </c>
      <c r="L36" s="362">
        <f>'3. אוכלוסייה כלל ישראל'!H11</f>
        <v>9662037</v>
      </c>
      <c r="M36" s="388">
        <f t="shared" si="33"/>
        <v>1</v>
      </c>
      <c r="N36" s="408">
        <f t="shared" si="34"/>
        <v>229999.99999999997</v>
      </c>
      <c r="O36" s="397">
        <f>'2. אוכ תא השטח'!J11</f>
        <v>226827</v>
      </c>
      <c r="P36" s="374">
        <f t="shared" si="35"/>
        <v>1</v>
      </c>
      <c r="Q36" s="395">
        <f t="shared" si="36"/>
        <v>0.98620434782608712</v>
      </c>
      <c r="R36" s="334"/>
      <c r="S36" s="385">
        <f t="shared" si="37"/>
        <v>-0.98620434782608712</v>
      </c>
      <c r="T36" s="375"/>
      <c r="U36" s="400">
        <f t="shared" si="38"/>
        <v>0</v>
      </c>
      <c r="V36" s="269">
        <f>'2. אוכ תא השטח'!M11</f>
        <v>300000</v>
      </c>
      <c r="W36" s="264">
        <f t="shared" si="14"/>
        <v>0</v>
      </c>
      <c r="X36" s="264">
        <f t="shared" si="15"/>
        <v>0</v>
      </c>
      <c r="Y36" s="265"/>
      <c r="Z36" s="331">
        <f t="shared" si="16"/>
        <v>0</v>
      </c>
      <c r="AA36" s="584">
        <f>'2. אוכ תא השטח'!P11</f>
        <v>400000</v>
      </c>
      <c r="AB36" s="603">
        <f t="shared" si="3"/>
        <v>0</v>
      </c>
      <c r="AC36" s="598">
        <f t="shared" si="4"/>
        <v>0</v>
      </c>
      <c r="AD36" s="608">
        <f t="shared" si="17"/>
        <v>0</v>
      </c>
      <c r="AE36" s="619"/>
      <c r="AF36" s="613">
        <f t="shared" si="18"/>
        <v>0</v>
      </c>
      <c r="AG36" s="275">
        <f t="shared" si="19"/>
        <v>0</v>
      </c>
      <c r="AH36" s="83"/>
      <c r="AI36" s="30" t="s">
        <v>46</v>
      </c>
      <c r="AJ36" s="25" t="s">
        <v>123</v>
      </c>
      <c r="AK36" s="25"/>
      <c r="AL36" s="25" t="s">
        <v>21</v>
      </c>
      <c r="AM36" s="22"/>
      <c r="AN36" s="85"/>
      <c r="AO36" s="61"/>
      <c r="AP36" s="45"/>
      <c r="AQ36" s="45"/>
      <c r="AR36" s="34"/>
      <c r="AS36" s="27">
        <v>75</v>
      </c>
      <c r="AT36" s="320"/>
      <c r="AU36" s="326"/>
      <c r="AV36" s="167"/>
      <c r="AW36" s="128"/>
      <c r="AX36" s="164"/>
      <c r="AY36" s="128"/>
      <c r="AZ36" s="178"/>
      <c r="BA36" s="145">
        <f t="shared" si="5"/>
        <v>0</v>
      </c>
      <c r="BB36" s="324">
        <f t="shared" si="6"/>
        <v>0</v>
      </c>
      <c r="BC36" s="149">
        <f t="shared" si="7"/>
        <v>0</v>
      </c>
      <c r="BD36" s="157">
        <f t="shared" si="8"/>
        <v>0</v>
      </c>
      <c r="BE36" s="141">
        <f t="shared" si="9"/>
        <v>0</v>
      </c>
      <c r="BF36" s="161">
        <f t="shared" si="10"/>
        <v>0</v>
      </c>
      <c r="BG36" s="572">
        <f t="shared" si="39"/>
        <v>0</v>
      </c>
      <c r="BH36" s="161">
        <f t="shared" si="40"/>
        <v>0</v>
      </c>
    </row>
    <row r="37" spans="1:60" s="49" customFormat="1" ht="126">
      <c r="A37" s="648"/>
      <c r="B37" s="241">
        <v>25</v>
      </c>
      <c r="C37" s="240" t="s">
        <v>45</v>
      </c>
      <c r="D37" s="247" t="s">
        <v>428</v>
      </c>
      <c r="E37" s="239" t="s">
        <v>74</v>
      </c>
      <c r="F37" s="239" t="s">
        <v>75</v>
      </c>
      <c r="G37" s="241" t="s">
        <v>25</v>
      </c>
      <c r="H37" s="338"/>
      <c r="I37" s="368">
        <v>18</v>
      </c>
      <c r="J37" s="44">
        <v>500000</v>
      </c>
      <c r="K37" s="44">
        <f t="shared" si="32"/>
        <v>19.324074</v>
      </c>
      <c r="L37" s="362">
        <f>'3. אוכלוסייה כלל ישראל'!H11</f>
        <v>9662037</v>
      </c>
      <c r="M37" s="388">
        <f t="shared" si="33"/>
        <v>1</v>
      </c>
      <c r="N37" s="408">
        <f t="shared" si="34"/>
        <v>500000</v>
      </c>
      <c r="O37" s="397">
        <f>'2. אוכ תא השטח'!J11</f>
        <v>226827</v>
      </c>
      <c r="P37" s="374">
        <f t="shared" si="35"/>
        <v>1</v>
      </c>
      <c r="Q37" s="395">
        <f t="shared" si="36"/>
        <v>0.453654</v>
      </c>
      <c r="R37" s="334"/>
      <c r="S37" s="385">
        <f t="shared" si="37"/>
        <v>-0.453654</v>
      </c>
      <c r="T37" s="375"/>
      <c r="U37" s="400">
        <f t="shared" si="38"/>
        <v>0</v>
      </c>
      <c r="V37" s="269">
        <f>'2. אוכ תא השטח'!M11</f>
        <v>300000</v>
      </c>
      <c r="W37" s="264">
        <f t="shared" si="14"/>
        <v>0</v>
      </c>
      <c r="X37" s="264">
        <f t="shared" si="15"/>
        <v>0</v>
      </c>
      <c r="Y37" s="265"/>
      <c r="Z37" s="331">
        <f t="shared" si="16"/>
        <v>0</v>
      </c>
      <c r="AA37" s="584">
        <f>'2. אוכ תא השטח'!P11</f>
        <v>400000</v>
      </c>
      <c r="AB37" s="603">
        <f t="shared" si="3"/>
        <v>0</v>
      </c>
      <c r="AC37" s="598">
        <f t="shared" si="4"/>
        <v>0</v>
      </c>
      <c r="AD37" s="608">
        <f t="shared" si="17"/>
        <v>0</v>
      </c>
      <c r="AE37" s="619"/>
      <c r="AF37" s="613">
        <f t="shared" si="18"/>
        <v>0</v>
      </c>
      <c r="AG37" s="275">
        <f t="shared" si="19"/>
        <v>0</v>
      </c>
      <c r="AH37" s="83"/>
      <c r="AI37" s="30" t="s">
        <v>46</v>
      </c>
      <c r="AJ37" s="25" t="s">
        <v>48</v>
      </c>
      <c r="AK37" s="25"/>
      <c r="AL37" s="25" t="s">
        <v>21</v>
      </c>
      <c r="AM37" s="22"/>
      <c r="AN37" s="85" t="s">
        <v>196</v>
      </c>
      <c r="AO37" s="58"/>
      <c r="AP37" s="34"/>
      <c r="AQ37" s="34"/>
      <c r="AR37" s="34"/>
      <c r="AS37" s="27">
        <v>380</v>
      </c>
      <c r="AT37" s="320"/>
      <c r="AU37" s="327">
        <v>2</v>
      </c>
      <c r="AV37" s="167"/>
      <c r="AW37" s="128"/>
      <c r="AX37" s="164"/>
      <c r="AY37" s="128"/>
      <c r="AZ37" s="178"/>
      <c r="BA37" s="145">
        <f t="shared" si="5"/>
        <v>0</v>
      </c>
      <c r="BB37" s="324">
        <f t="shared" si="6"/>
        <v>0</v>
      </c>
      <c r="BC37" s="149">
        <f t="shared" si="7"/>
        <v>0</v>
      </c>
      <c r="BD37" s="157">
        <f t="shared" si="8"/>
        <v>0</v>
      </c>
      <c r="BE37" s="141">
        <f t="shared" si="9"/>
        <v>0</v>
      </c>
      <c r="BF37" s="161">
        <f t="shared" si="10"/>
        <v>0</v>
      </c>
      <c r="BG37" s="572">
        <f t="shared" si="39"/>
        <v>0</v>
      </c>
      <c r="BH37" s="161">
        <f t="shared" si="40"/>
        <v>0</v>
      </c>
    </row>
    <row r="38" spans="1:60" s="49" customFormat="1" ht="98">
      <c r="A38" s="648"/>
      <c r="B38" s="241">
        <v>26</v>
      </c>
      <c r="C38" s="239" t="s">
        <v>45</v>
      </c>
      <c r="D38" s="239" t="s">
        <v>116</v>
      </c>
      <c r="E38" s="240" t="s">
        <v>371</v>
      </c>
      <c r="F38" s="239" t="s">
        <v>51</v>
      </c>
      <c r="G38" s="248" t="s">
        <v>179</v>
      </c>
      <c r="H38" s="338" t="s">
        <v>117</v>
      </c>
      <c r="I38" s="367">
        <v>7</v>
      </c>
      <c r="J38" s="44">
        <v>960000</v>
      </c>
      <c r="K38" s="44">
        <f t="shared" si="32"/>
        <v>10.064621875</v>
      </c>
      <c r="L38" s="362">
        <f>'3. אוכלוסייה כלל ישראל'!H20</f>
        <v>2627392</v>
      </c>
      <c r="M38" s="388">
        <f t="shared" si="33"/>
        <v>0.27192940784639924</v>
      </c>
      <c r="N38" s="408">
        <f t="shared" si="34"/>
        <v>261052.23153254329</v>
      </c>
      <c r="O38" s="397">
        <f>'2. אוכ תא השטח'!J20</f>
        <v>58394</v>
      </c>
      <c r="P38" s="374">
        <f t="shared" si="35"/>
        <v>0.25743848836337824</v>
      </c>
      <c r="Q38" s="395">
        <f t="shared" si="36"/>
        <v>0.2236870363344145</v>
      </c>
      <c r="R38" s="334"/>
      <c r="S38" s="385">
        <f t="shared" si="37"/>
        <v>-0.2236870363344145</v>
      </c>
      <c r="T38" s="375"/>
      <c r="U38" s="400">
        <f t="shared" si="38"/>
        <v>0</v>
      </c>
      <c r="V38" s="270">
        <f>'2. אוכ תא השטח'!M20</f>
        <v>77231.546509013482</v>
      </c>
      <c r="W38" s="264">
        <f t="shared" si="14"/>
        <v>0</v>
      </c>
      <c r="X38" s="264">
        <f t="shared" si="15"/>
        <v>0</v>
      </c>
      <c r="Y38" s="265"/>
      <c r="Z38" s="331">
        <f t="shared" si="16"/>
        <v>0</v>
      </c>
      <c r="AA38" s="585">
        <f>'2. אוכ תא השטח'!P20</f>
        <v>102975.39534535131</v>
      </c>
      <c r="AB38" s="603">
        <f t="shared" si="3"/>
        <v>0</v>
      </c>
      <c r="AC38" s="598">
        <f t="shared" si="4"/>
        <v>0</v>
      </c>
      <c r="AD38" s="608">
        <f t="shared" si="17"/>
        <v>0</v>
      </c>
      <c r="AE38" s="619"/>
      <c r="AF38" s="613">
        <f t="shared" si="18"/>
        <v>0</v>
      </c>
      <c r="AG38" s="275">
        <f t="shared" si="19"/>
        <v>0</v>
      </c>
      <c r="AH38" s="83"/>
      <c r="AI38" s="30" t="s">
        <v>16</v>
      </c>
      <c r="AJ38" s="25" t="s">
        <v>48</v>
      </c>
      <c r="AK38" s="25"/>
      <c r="AL38" s="36" t="s">
        <v>49</v>
      </c>
      <c r="AM38" s="22" t="s">
        <v>100</v>
      </c>
      <c r="AN38" s="88" t="s">
        <v>195</v>
      </c>
      <c r="AO38" s="58"/>
      <c r="AP38" s="34"/>
      <c r="AQ38" s="34"/>
      <c r="AR38" s="34"/>
      <c r="AS38" s="27">
        <v>360</v>
      </c>
      <c r="AT38" s="320"/>
      <c r="AU38" s="327">
        <v>0.5</v>
      </c>
      <c r="AV38" s="167"/>
      <c r="AW38" s="128"/>
      <c r="AX38" s="164"/>
      <c r="AY38" s="128"/>
      <c r="AZ38" s="178"/>
      <c r="BA38" s="145">
        <f t="shared" si="5"/>
        <v>0</v>
      </c>
      <c r="BB38" s="324">
        <f t="shared" si="6"/>
        <v>0</v>
      </c>
      <c r="BC38" s="149">
        <f t="shared" si="7"/>
        <v>0</v>
      </c>
      <c r="BD38" s="157">
        <f t="shared" si="8"/>
        <v>0</v>
      </c>
      <c r="BE38" s="141">
        <f t="shared" si="9"/>
        <v>0</v>
      </c>
      <c r="BF38" s="161">
        <f t="shared" si="10"/>
        <v>0</v>
      </c>
      <c r="BG38" s="572">
        <f t="shared" si="39"/>
        <v>0</v>
      </c>
      <c r="BH38" s="161">
        <f t="shared" si="40"/>
        <v>0</v>
      </c>
    </row>
    <row r="39" spans="1:60" s="49" customFormat="1" ht="168">
      <c r="A39" s="648"/>
      <c r="B39" s="241">
        <v>27</v>
      </c>
      <c r="C39" s="239" t="s">
        <v>45</v>
      </c>
      <c r="D39" s="247" t="s">
        <v>111</v>
      </c>
      <c r="E39" s="247" t="s">
        <v>477</v>
      </c>
      <c r="F39" s="239" t="s">
        <v>75</v>
      </c>
      <c r="G39" s="241" t="s">
        <v>25</v>
      </c>
      <c r="H39" s="338"/>
      <c r="I39" s="363">
        <v>3</v>
      </c>
      <c r="J39" s="44">
        <v>2400000</v>
      </c>
      <c r="K39" s="44">
        <f t="shared" si="32"/>
        <v>4.0258487499999998</v>
      </c>
      <c r="L39" s="362">
        <f>'3. אוכלוסייה כלל ישראל'!H11</f>
        <v>9662037</v>
      </c>
      <c r="M39" s="388">
        <f t="shared" si="33"/>
        <v>1</v>
      </c>
      <c r="N39" s="408">
        <f t="shared" si="34"/>
        <v>2400000</v>
      </c>
      <c r="O39" s="397">
        <f>'2. אוכ תא השטח'!J11</f>
        <v>226827</v>
      </c>
      <c r="P39" s="374">
        <f t="shared" si="35"/>
        <v>1</v>
      </c>
      <c r="Q39" s="395">
        <f t="shared" si="36"/>
        <v>9.4511250000000005E-2</v>
      </c>
      <c r="R39" s="334"/>
      <c r="S39" s="385">
        <f t="shared" si="37"/>
        <v>-9.4511250000000005E-2</v>
      </c>
      <c r="T39" s="375"/>
      <c r="U39" s="400">
        <f t="shared" si="38"/>
        <v>0</v>
      </c>
      <c r="V39" s="269">
        <f>'2. אוכ תא השטח'!M11</f>
        <v>300000</v>
      </c>
      <c r="W39" s="264">
        <f t="shared" si="14"/>
        <v>0</v>
      </c>
      <c r="X39" s="264">
        <f t="shared" si="15"/>
        <v>0</v>
      </c>
      <c r="Y39" s="265"/>
      <c r="Z39" s="331">
        <f t="shared" si="16"/>
        <v>0</v>
      </c>
      <c r="AA39" s="584">
        <f>'2. אוכ תא השטח'!P11</f>
        <v>400000</v>
      </c>
      <c r="AB39" s="603">
        <f t="shared" si="3"/>
        <v>0</v>
      </c>
      <c r="AC39" s="598">
        <f t="shared" si="4"/>
        <v>0</v>
      </c>
      <c r="AD39" s="608">
        <f t="shared" si="17"/>
        <v>0</v>
      </c>
      <c r="AE39" s="619"/>
      <c r="AF39" s="613">
        <f t="shared" si="18"/>
        <v>0</v>
      </c>
      <c r="AG39" s="275">
        <f t="shared" si="19"/>
        <v>0</v>
      </c>
      <c r="AH39" s="83"/>
      <c r="AI39" s="30" t="s">
        <v>46</v>
      </c>
      <c r="AJ39" s="25" t="s">
        <v>48</v>
      </c>
      <c r="AK39" s="25"/>
      <c r="AL39" s="25" t="s">
        <v>18</v>
      </c>
      <c r="AM39" s="22"/>
      <c r="AN39" s="85" t="s">
        <v>425</v>
      </c>
      <c r="AO39" s="58"/>
      <c r="AP39" s="34"/>
      <c r="AQ39" s="34"/>
      <c r="AR39" s="34"/>
      <c r="AS39" s="27">
        <v>300</v>
      </c>
      <c r="AT39" s="320"/>
      <c r="AU39" s="326"/>
      <c r="AV39" s="167"/>
      <c r="AW39" s="128"/>
      <c r="AX39" s="164"/>
      <c r="AY39" s="128"/>
      <c r="AZ39" s="178"/>
      <c r="BA39" s="145">
        <f t="shared" si="5"/>
        <v>0</v>
      </c>
      <c r="BB39" s="324">
        <f t="shared" si="6"/>
        <v>0</v>
      </c>
      <c r="BC39" s="149">
        <f t="shared" si="7"/>
        <v>0</v>
      </c>
      <c r="BD39" s="157">
        <f t="shared" si="8"/>
        <v>0</v>
      </c>
      <c r="BE39" s="141">
        <f t="shared" si="9"/>
        <v>0</v>
      </c>
      <c r="BF39" s="161">
        <f t="shared" si="10"/>
        <v>0</v>
      </c>
      <c r="BG39" s="572">
        <f t="shared" si="39"/>
        <v>0</v>
      </c>
      <c r="BH39" s="161">
        <f t="shared" si="40"/>
        <v>0</v>
      </c>
    </row>
    <row r="40" spans="1:60" s="49" customFormat="1" ht="112.5" thickBot="1">
      <c r="A40" s="649"/>
      <c r="B40" s="245">
        <v>28</v>
      </c>
      <c r="C40" s="244" t="s">
        <v>45</v>
      </c>
      <c r="D40" s="251" t="s">
        <v>376</v>
      </c>
      <c r="E40" s="251" t="s">
        <v>374</v>
      </c>
      <c r="F40" s="244" t="s">
        <v>375</v>
      </c>
      <c r="G40" s="245" t="s">
        <v>175</v>
      </c>
      <c r="H40" s="351"/>
      <c r="I40" s="383">
        <v>2</v>
      </c>
      <c r="J40" s="376">
        <v>4800000</v>
      </c>
      <c r="K40" s="410">
        <f t="shared" si="32"/>
        <v>2.0129243749999999</v>
      </c>
      <c r="L40" s="364">
        <f>'3. אוכלוסייה כלל ישראל'!H30</f>
        <v>3188437</v>
      </c>
      <c r="M40" s="411">
        <f t="shared" si="33"/>
        <v>0.32999635584090603</v>
      </c>
      <c r="N40" s="412">
        <f t="shared" si="34"/>
        <v>1583982.508036349</v>
      </c>
      <c r="O40" s="454">
        <f>'2. אוכ תא השטח'!J30</f>
        <v>78957</v>
      </c>
      <c r="P40" s="455">
        <f t="shared" si="35"/>
        <v>0.34809348093480935</v>
      </c>
      <c r="Q40" s="456">
        <f t="shared" si="36"/>
        <v>4.9847141366404599E-2</v>
      </c>
      <c r="R40" s="457"/>
      <c r="S40" s="458">
        <f t="shared" si="37"/>
        <v>-4.9847141366404599E-2</v>
      </c>
      <c r="T40" s="459"/>
      <c r="U40" s="460">
        <f t="shared" si="38"/>
        <v>0</v>
      </c>
      <c r="V40" s="461">
        <f>'2. אוכ תא השטח'!M30</f>
        <v>104428.0442804428</v>
      </c>
      <c r="W40" s="458">
        <f t="shared" si="14"/>
        <v>0</v>
      </c>
      <c r="X40" s="458">
        <f t="shared" si="15"/>
        <v>0</v>
      </c>
      <c r="Y40" s="459"/>
      <c r="Z40" s="462">
        <f t="shared" si="16"/>
        <v>0</v>
      </c>
      <c r="AA40" s="461">
        <f>'2. אוכ תא השטח'!P30</f>
        <v>139237.39237392374</v>
      </c>
      <c r="AB40" s="456">
        <f t="shared" si="3"/>
        <v>0</v>
      </c>
      <c r="AC40" s="600">
        <f t="shared" si="4"/>
        <v>0</v>
      </c>
      <c r="AD40" s="610">
        <f t="shared" si="17"/>
        <v>0</v>
      </c>
      <c r="AE40" s="621"/>
      <c r="AF40" s="615">
        <f t="shared" si="18"/>
        <v>0</v>
      </c>
      <c r="AG40" s="462">
        <f t="shared" si="19"/>
        <v>0</v>
      </c>
      <c r="AH40" s="83"/>
      <c r="AI40" s="287" t="s">
        <v>46</v>
      </c>
      <c r="AJ40" s="288" t="s">
        <v>48</v>
      </c>
      <c r="AK40" s="526"/>
      <c r="AL40" s="465" t="s">
        <v>49</v>
      </c>
      <c r="AM40" s="525"/>
      <c r="AN40" s="523" t="s">
        <v>377</v>
      </c>
      <c r="AO40" s="524"/>
      <c r="AP40" s="514"/>
      <c r="AQ40" s="514"/>
      <c r="AR40" s="515"/>
      <c r="AS40" s="515">
        <v>295</v>
      </c>
      <c r="AT40" s="516"/>
      <c r="AU40" s="517">
        <v>0.4</v>
      </c>
      <c r="AV40" s="518"/>
      <c r="AW40" s="519"/>
      <c r="AX40" s="520"/>
      <c r="AY40" s="519"/>
      <c r="AZ40" s="521"/>
      <c r="BA40" s="518"/>
      <c r="BB40" s="522"/>
      <c r="BC40" s="518"/>
      <c r="BD40" s="579"/>
      <c r="BE40" s="490"/>
      <c r="BF40" s="491"/>
      <c r="BG40" s="580"/>
      <c r="BH40" s="522"/>
    </row>
    <row r="41" spans="1:60" s="49" customFormat="1" ht="99.4" customHeight="1">
      <c r="A41" s="638" t="s">
        <v>142</v>
      </c>
      <c r="B41" s="234">
        <v>29</v>
      </c>
      <c r="C41" s="246" t="s">
        <v>14</v>
      </c>
      <c r="D41" s="246" t="s">
        <v>418</v>
      </c>
      <c r="E41" s="240" t="s">
        <v>417</v>
      </c>
      <c r="F41" s="246" t="s">
        <v>358</v>
      </c>
      <c r="G41" s="494" t="s">
        <v>177</v>
      </c>
      <c r="H41" s="464"/>
      <c r="I41" s="382">
        <v>78</v>
      </c>
      <c r="J41" s="413">
        <v>95000</v>
      </c>
      <c r="K41" s="44">
        <f t="shared" si="32"/>
        <v>101.70565263157894</v>
      </c>
      <c r="L41" s="365">
        <f>'3. אוכלוסייה כלל ישראל'!H21</f>
        <v>1612119</v>
      </c>
      <c r="M41" s="387">
        <f t="shared" si="33"/>
        <v>0.16685084108040571</v>
      </c>
      <c r="N41" s="407">
        <f t="shared" si="34"/>
        <v>15850.829902638543</v>
      </c>
      <c r="O41" s="348">
        <f>'2. אוכ תא השטח'!J21</f>
        <v>35552</v>
      </c>
      <c r="P41" s="329">
        <f t="shared" ref="P41:P51" si="41">O41/$Q$11</f>
        <v>0.15673619101782416</v>
      </c>
      <c r="Q41" s="336">
        <f t="shared" ref="Q41:Q51" si="42">O41/N41</f>
        <v>2.2429109528253774</v>
      </c>
      <c r="R41" s="392"/>
      <c r="S41" s="384">
        <f t="shared" ref="S41:S51" si="43">R41-Q41</f>
        <v>-2.2429109528253774</v>
      </c>
      <c r="T41" s="373"/>
      <c r="U41" s="399">
        <f t="shared" ref="U41:U51" si="44">R41+T41</f>
        <v>0</v>
      </c>
      <c r="V41" s="266">
        <f>'2. אוכ תא השטח'!M21</f>
        <v>47020.85730534725</v>
      </c>
      <c r="W41" s="267">
        <f t="shared" si="14"/>
        <v>0</v>
      </c>
      <c r="X41" s="267">
        <f t="shared" si="15"/>
        <v>0</v>
      </c>
      <c r="Y41" s="268"/>
      <c r="Z41" s="330">
        <f t="shared" si="16"/>
        <v>0</v>
      </c>
      <c r="AA41" s="583">
        <f>'2. אוכ תא השטח'!P21</f>
        <v>62694.476407129667</v>
      </c>
      <c r="AB41" s="602">
        <f t="shared" si="3"/>
        <v>0</v>
      </c>
      <c r="AC41" s="597">
        <f t="shared" si="4"/>
        <v>0</v>
      </c>
      <c r="AD41" s="607">
        <f t="shared" si="17"/>
        <v>0</v>
      </c>
      <c r="AE41" s="618"/>
      <c r="AF41" s="612">
        <f t="shared" ref="AF41" si="45">U41+AE41</f>
        <v>0</v>
      </c>
      <c r="AG41" s="274">
        <f t="shared" ref="AG41" si="46">Z41+AE41</f>
        <v>0</v>
      </c>
      <c r="AH41" s="83"/>
      <c r="AI41" s="466" t="s">
        <v>16</v>
      </c>
      <c r="AJ41" s="467" t="s">
        <v>27</v>
      </c>
      <c r="AK41" s="467"/>
      <c r="AL41" s="468" t="s">
        <v>28</v>
      </c>
      <c r="AM41" s="469" t="s">
        <v>77</v>
      </c>
      <c r="AN41" s="470"/>
      <c r="AO41" s="471">
        <v>4</v>
      </c>
      <c r="AP41" s="472">
        <v>1</v>
      </c>
      <c r="AQ41" s="473"/>
      <c r="AR41" s="473"/>
      <c r="AS41" s="512">
        <v>180</v>
      </c>
      <c r="AT41" s="474"/>
      <c r="AU41" s="475"/>
      <c r="AV41" s="166"/>
      <c r="AW41" s="127"/>
      <c r="AX41" s="163"/>
      <c r="AY41" s="127"/>
      <c r="AZ41" s="177"/>
      <c r="BA41" s="144">
        <f t="shared" ref="BA41:BA50" si="47">T41*AS41</f>
        <v>0</v>
      </c>
      <c r="BB41" s="152">
        <f t="shared" ref="BB41:BB50" si="48">T41*AU41</f>
        <v>0</v>
      </c>
      <c r="BC41" s="148">
        <f t="shared" ref="BC41:BC61" si="49">U41*AS41</f>
        <v>0</v>
      </c>
      <c r="BD41" s="156">
        <f t="shared" ref="BD41:BD61" si="50">U41*AU41</f>
        <v>0</v>
      </c>
      <c r="BE41" s="318">
        <f t="shared" ref="BE41:BE50" si="51">Z41*AS41</f>
        <v>0</v>
      </c>
      <c r="BF41" s="319">
        <f t="shared" ref="BF41:BF50" si="52">Z41*AU41</f>
        <v>0</v>
      </c>
      <c r="BG41" s="571">
        <f t="shared" ref="BG41:BG50" si="53">AG41*AS41</f>
        <v>0</v>
      </c>
      <c r="BH41" s="160">
        <f t="shared" ref="BH41:BH50" si="54">AG41*AU41</f>
        <v>0</v>
      </c>
    </row>
    <row r="42" spans="1:60" s="49" customFormat="1" ht="84">
      <c r="A42" s="639"/>
      <c r="B42" s="238">
        <v>30</v>
      </c>
      <c r="C42" s="240" t="s">
        <v>14</v>
      </c>
      <c r="D42" s="240" t="s">
        <v>103</v>
      </c>
      <c r="E42" s="240" t="s">
        <v>152</v>
      </c>
      <c r="F42" s="240" t="s">
        <v>78</v>
      </c>
      <c r="G42" s="249" t="s">
        <v>217</v>
      </c>
      <c r="H42" s="250" t="s">
        <v>215</v>
      </c>
      <c r="I42" s="368">
        <v>179</v>
      </c>
      <c r="J42" s="54">
        <v>48000</v>
      </c>
      <c r="K42" s="44">
        <f t="shared" si="32"/>
        <v>201.29243750000001</v>
      </c>
      <c r="L42" s="366">
        <f>'3. אוכלוסייה כלל ישראל'!H23</f>
        <v>786592</v>
      </c>
      <c r="M42" s="388">
        <f t="shared" si="33"/>
        <v>8.1410576258401826E-2</v>
      </c>
      <c r="N42" s="408">
        <f t="shared" si="34"/>
        <v>3907.7076604032877</v>
      </c>
      <c r="O42" s="404">
        <f>'2. אוכ תא השטח'!J23</f>
        <v>17776</v>
      </c>
      <c r="P42" s="374">
        <f t="shared" si="41"/>
        <v>7.8368095508912078E-2</v>
      </c>
      <c r="Q42" s="395">
        <f t="shared" si="42"/>
        <v>4.548958505807331</v>
      </c>
      <c r="R42" s="393"/>
      <c r="S42" s="385">
        <f t="shared" si="43"/>
        <v>-4.548958505807331</v>
      </c>
      <c r="T42" s="375"/>
      <c r="U42" s="400">
        <f t="shared" si="44"/>
        <v>0</v>
      </c>
      <c r="V42" s="270">
        <f>'2. אוכ תא השטח'!M23</f>
        <v>23510.428652673625</v>
      </c>
      <c r="W42" s="264">
        <f t="shared" si="14"/>
        <v>0</v>
      </c>
      <c r="X42" s="264">
        <f t="shared" si="15"/>
        <v>0</v>
      </c>
      <c r="Y42" s="265"/>
      <c r="Z42" s="331">
        <f t="shared" si="16"/>
        <v>0</v>
      </c>
      <c r="AA42" s="585">
        <f>'2. אוכ תא השטח'!P23</f>
        <v>31347.238203564833</v>
      </c>
      <c r="AB42" s="603">
        <f t="shared" si="3"/>
        <v>0</v>
      </c>
      <c r="AC42" s="598">
        <f t="shared" si="4"/>
        <v>0</v>
      </c>
      <c r="AD42" s="608">
        <f t="shared" si="17"/>
        <v>0</v>
      </c>
      <c r="AE42" s="619"/>
      <c r="AF42" s="613">
        <f t="shared" ref="AF42:AF51" si="55">U42+AE42</f>
        <v>0</v>
      </c>
      <c r="AG42" s="275">
        <f t="shared" ref="AG42:AG51" si="56">Z42+AE42</f>
        <v>0</v>
      </c>
      <c r="AH42" s="83"/>
      <c r="AI42" s="31" t="s">
        <v>16</v>
      </c>
      <c r="AJ42" s="32" t="s">
        <v>27</v>
      </c>
      <c r="AK42" s="32" t="s">
        <v>79</v>
      </c>
      <c r="AL42" s="38" t="s">
        <v>28</v>
      </c>
      <c r="AM42" s="23" t="s">
        <v>212</v>
      </c>
      <c r="AN42" s="89"/>
      <c r="AO42" s="63">
        <v>2</v>
      </c>
      <c r="AP42" s="55">
        <v>1</v>
      </c>
      <c r="AQ42" s="56"/>
      <c r="AR42" s="55">
        <f>((AO42*15+AP42*40+AQ42*150)*1.8)</f>
        <v>126</v>
      </c>
      <c r="AS42" s="56">
        <f>AR42</f>
        <v>126</v>
      </c>
      <c r="AT42" s="285"/>
      <c r="AU42" s="70"/>
      <c r="AV42" s="167"/>
      <c r="AW42" s="128"/>
      <c r="AX42" s="164"/>
      <c r="AY42" s="128"/>
      <c r="AZ42" s="178"/>
      <c r="BA42" s="145">
        <f t="shared" si="47"/>
        <v>0</v>
      </c>
      <c r="BB42" s="153">
        <f t="shared" si="48"/>
        <v>0</v>
      </c>
      <c r="BC42" s="149">
        <f t="shared" si="49"/>
        <v>0</v>
      </c>
      <c r="BD42" s="157">
        <f t="shared" si="50"/>
        <v>0</v>
      </c>
      <c r="BE42" s="141">
        <f t="shared" si="51"/>
        <v>0</v>
      </c>
      <c r="BF42" s="161">
        <f t="shared" si="52"/>
        <v>0</v>
      </c>
      <c r="BG42" s="572">
        <f t="shared" si="53"/>
        <v>0</v>
      </c>
      <c r="BH42" s="161">
        <f t="shared" si="54"/>
        <v>0</v>
      </c>
    </row>
    <row r="43" spans="1:60" s="49" customFormat="1" ht="28">
      <c r="A43" s="639"/>
      <c r="B43" s="238">
        <v>31</v>
      </c>
      <c r="C43" s="240" t="s">
        <v>14</v>
      </c>
      <c r="D43" s="240" t="s">
        <v>125</v>
      </c>
      <c r="E43" s="240" t="s">
        <v>153</v>
      </c>
      <c r="F43" s="240" t="s">
        <v>81</v>
      </c>
      <c r="G43" s="241" t="s">
        <v>166</v>
      </c>
      <c r="H43" s="250"/>
      <c r="I43" s="368">
        <v>26</v>
      </c>
      <c r="J43" s="54">
        <v>125000</v>
      </c>
      <c r="K43" s="44">
        <f t="shared" si="32"/>
        <v>77.296295999999998</v>
      </c>
      <c r="L43" s="366">
        <f>'3. אוכלוסייה כלל ישראל'!H29</f>
        <v>6520145</v>
      </c>
      <c r="M43" s="388">
        <f t="shared" si="33"/>
        <v>0.67482095131699449</v>
      </c>
      <c r="N43" s="408">
        <f t="shared" si="34"/>
        <v>84352.618914624327</v>
      </c>
      <c r="O43" s="405">
        <f>'2. אוכ תא השטח'!J29</f>
        <v>157914</v>
      </c>
      <c r="P43" s="374">
        <f t="shared" si="41"/>
        <v>0.6961869618696187</v>
      </c>
      <c r="Q43" s="395">
        <f t="shared" si="42"/>
        <v>1.8720699135592842</v>
      </c>
      <c r="R43" s="393"/>
      <c r="S43" s="385">
        <f t="shared" si="43"/>
        <v>-1.8720699135592842</v>
      </c>
      <c r="T43" s="375"/>
      <c r="U43" s="400">
        <f t="shared" si="44"/>
        <v>0</v>
      </c>
      <c r="V43" s="269">
        <f>'2. אוכ תא השטח'!M29</f>
        <v>208856.0885608856</v>
      </c>
      <c r="W43" s="264">
        <f t="shared" si="14"/>
        <v>0</v>
      </c>
      <c r="X43" s="264">
        <f t="shared" si="15"/>
        <v>0</v>
      </c>
      <c r="Y43" s="265"/>
      <c r="Z43" s="331">
        <f t="shared" si="16"/>
        <v>0</v>
      </c>
      <c r="AA43" s="584">
        <f>'2. אוכ תא השטח'!P29</f>
        <v>278474.78474784747</v>
      </c>
      <c r="AB43" s="603">
        <f t="shared" si="3"/>
        <v>0</v>
      </c>
      <c r="AC43" s="598">
        <f t="shared" si="4"/>
        <v>0</v>
      </c>
      <c r="AD43" s="608">
        <f t="shared" si="17"/>
        <v>0</v>
      </c>
      <c r="AE43" s="619"/>
      <c r="AF43" s="613">
        <f t="shared" si="55"/>
        <v>0</v>
      </c>
      <c r="AG43" s="275">
        <f t="shared" si="56"/>
        <v>0</v>
      </c>
      <c r="AH43" s="83"/>
      <c r="AI43" s="31" t="s">
        <v>16</v>
      </c>
      <c r="AJ43" s="32" t="s">
        <v>27</v>
      </c>
      <c r="AK43" s="32"/>
      <c r="AL43" s="38" t="s">
        <v>28</v>
      </c>
      <c r="AM43" s="23" t="s">
        <v>82</v>
      </c>
      <c r="AN43" s="89"/>
      <c r="AO43" s="62">
        <v>4</v>
      </c>
      <c r="AP43" s="43">
        <v>1</v>
      </c>
      <c r="AQ43" s="42"/>
      <c r="AR43" s="43">
        <f>((AO43*15+AP43*40+AQ43*150)*1.8)</f>
        <v>180</v>
      </c>
      <c r="AS43" s="42">
        <f>AR43</f>
        <v>180</v>
      </c>
      <c r="AT43" s="284"/>
      <c r="AU43" s="69">
        <v>0.2</v>
      </c>
      <c r="AV43" s="167"/>
      <c r="AW43" s="128"/>
      <c r="AX43" s="164"/>
      <c r="AY43" s="128"/>
      <c r="AZ43" s="178"/>
      <c r="BA43" s="145">
        <f t="shared" si="47"/>
        <v>0</v>
      </c>
      <c r="BB43" s="153">
        <f t="shared" si="48"/>
        <v>0</v>
      </c>
      <c r="BC43" s="149">
        <f t="shared" si="49"/>
        <v>0</v>
      </c>
      <c r="BD43" s="157">
        <f t="shared" si="50"/>
        <v>0</v>
      </c>
      <c r="BE43" s="141">
        <f t="shared" si="51"/>
        <v>0</v>
      </c>
      <c r="BF43" s="161">
        <f t="shared" si="52"/>
        <v>0</v>
      </c>
      <c r="BG43" s="572">
        <f t="shared" si="53"/>
        <v>0</v>
      </c>
      <c r="BH43" s="161">
        <f t="shared" si="54"/>
        <v>0</v>
      </c>
    </row>
    <row r="44" spans="1:60" s="49" customFormat="1" ht="84">
      <c r="A44" s="639"/>
      <c r="B44" s="238">
        <v>32</v>
      </c>
      <c r="C44" s="240" t="s">
        <v>14</v>
      </c>
      <c r="D44" s="240" t="s">
        <v>416</v>
      </c>
      <c r="E44" s="240" t="s">
        <v>120</v>
      </c>
      <c r="F44" s="240" t="s">
        <v>80</v>
      </c>
      <c r="G44" s="241" t="s">
        <v>216</v>
      </c>
      <c r="H44" s="250" t="s">
        <v>215</v>
      </c>
      <c r="I44" s="368">
        <v>84</v>
      </c>
      <c r="J44" s="54">
        <v>90000</v>
      </c>
      <c r="K44" s="44">
        <f t="shared" si="32"/>
        <v>107.35596666666666</v>
      </c>
      <c r="L44" s="366">
        <f>'3. אוכלוסייה כלל ישראל'!H22</f>
        <v>825526</v>
      </c>
      <c r="M44" s="388">
        <f t="shared" si="33"/>
        <v>8.54401613241597E-2</v>
      </c>
      <c r="N44" s="408">
        <f t="shared" si="34"/>
        <v>7689.6145191743735</v>
      </c>
      <c r="O44" s="404">
        <f>'2. אוכ תא השטח'!J22</f>
        <v>17776</v>
      </c>
      <c r="P44" s="374">
        <f t="shared" si="41"/>
        <v>7.8368095508912078E-2</v>
      </c>
      <c r="Q44" s="395">
        <f t="shared" si="42"/>
        <v>2.3116893513549743</v>
      </c>
      <c r="R44" s="393"/>
      <c r="S44" s="385">
        <f t="shared" si="43"/>
        <v>-2.3116893513549743</v>
      </c>
      <c r="T44" s="375"/>
      <c r="U44" s="400">
        <f t="shared" si="44"/>
        <v>0</v>
      </c>
      <c r="V44" s="270">
        <f>'2. אוכ תא השטח'!M22</f>
        <v>23510.428652673625</v>
      </c>
      <c r="W44" s="264">
        <f t="shared" si="14"/>
        <v>0</v>
      </c>
      <c r="X44" s="264">
        <f t="shared" si="15"/>
        <v>0</v>
      </c>
      <c r="Y44" s="265"/>
      <c r="Z44" s="331">
        <f t="shared" si="16"/>
        <v>0</v>
      </c>
      <c r="AA44" s="585">
        <f>'2. אוכ תא השטח'!P22</f>
        <v>31347.238203564833</v>
      </c>
      <c r="AB44" s="603">
        <f t="shared" si="3"/>
        <v>0</v>
      </c>
      <c r="AC44" s="598">
        <f t="shared" si="4"/>
        <v>0</v>
      </c>
      <c r="AD44" s="608">
        <f t="shared" si="17"/>
        <v>0</v>
      </c>
      <c r="AE44" s="619"/>
      <c r="AF44" s="613">
        <f t="shared" si="55"/>
        <v>0</v>
      </c>
      <c r="AG44" s="275">
        <f t="shared" si="56"/>
        <v>0</v>
      </c>
      <c r="AH44" s="83"/>
      <c r="AI44" s="31" t="s">
        <v>16</v>
      </c>
      <c r="AJ44" s="32" t="s">
        <v>27</v>
      </c>
      <c r="AK44" s="32" t="s">
        <v>79</v>
      </c>
      <c r="AL44" s="38" t="s">
        <v>28</v>
      </c>
      <c r="AM44" s="23" t="s">
        <v>213</v>
      </c>
      <c r="AN44" s="89"/>
      <c r="AO44" s="63">
        <v>2</v>
      </c>
      <c r="AP44" s="55">
        <v>1</v>
      </c>
      <c r="AQ44" s="56"/>
      <c r="AR44" s="55">
        <f>((AO44*15+AP44*40+AQ44*150)*1.8)</f>
        <v>126</v>
      </c>
      <c r="AS44" s="56">
        <f>AR44</f>
        <v>126</v>
      </c>
      <c r="AT44" s="285"/>
      <c r="AU44" s="70"/>
      <c r="AV44" s="167"/>
      <c r="AW44" s="128"/>
      <c r="AX44" s="164"/>
      <c r="AY44" s="128"/>
      <c r="AZ44" s="178"/>
      <c r="BA44" s="145">
        <f t="shared" si="47"/>
        <v>0</v>
      </c>
      <c r="BB44" s="153">
        <f t="shared" si="48"/>
        <v>0</v>
      </c>
      <c r="BC44" s="149">
        <f t="shared" si="49"/>
        <v>0</v>
      </c>
      <c r="BD44" s="157">
        <f t="shared" si="50"/>
        <v>0</v>
      </c>
      <c r="BE44" s="141">
        <f t="shared" si="51"/>
        <v>0</v>
      </c>
      <c r="BF44" s="161">
        <f t="shared" si="52"/>
        <v>0</v>
      </c>
      <c r="BG44" s="572">
        <f t="shared" si="53"/>
        <v>0</v>
      </c>
      <c r="BH44" s="161">
        <f t="shared" si="54"/>
        <v>0</v>
      </c>
    </row>
    <row r="45" spans="1:60" s="49" customFormat="1" ht="98">
      <c r="A45" s="639"/>
      <c r="B45" s="241">
        <v>33</v>
      </c>
      <c r="C45" s="240" t="s">
        <v>14</v>
      </c>
      <c r="D45" s="240" t="s">
        <v>419</v>
      </c>
      <c r="E45" s="240" t="s">
        <v>325</v>
      </c>
      <c r="F45" s="240" t="s">
        <v>359</v>
      </c>
      <c r="G45" s="241" t="s">
        <v>25</v>
      </c>
      <c r="H45" s="339"/>
      <c r="I45" s="368">
        <v>15</v>
      </c>
      <c r="J45" s="54">
        <v>210000</v>
      </c>
      <c r="K45" s="44">
        <f t="shared" si="32"/>
        <v>46.009700000000002</v>
      </c>
      <c r="L45" s="366">
        <f>'3. אוכלוסייה כלל ישראל'!H11</f>
        <v>9662037</v>
      </c>
      <c r="M45" s="388">
        <f t="shared" si="33"/>
        <v>1</v>
      </c>
      <c r="N45" s="408">
        <f t="shared" si="34"/>
        <v>210000</v>
      </c>
      <c r="O45" s="405">
        <f>'2. אוכ תא השטח'!J11</f>
        <v>226827</v>
      </c>
      <c r="P45" s="374">
        <f t="shared" si="41"/>
        <v>1</v>
      </c>
      <c r="Q45" s="395">
        <f t="shared" si="42"/>
        <v>1.0801285714285713</v>
      </c>
      <c r="R45" s="393"/>
      <c r="S45" s="385">
        <f t="shared" si="43"/>
        <v>-1.0801285714285713</v>
      </c>
      <c r="T45" s="375"/>
      <c r="U45" s="400">
        <f t="shared" si="44"/>
        <v>0</v>
      </c>
      <c r="V45" s="269">
        <f>'2. אוכ תא השטח'!M11</f>
        <v>300000</v>
      </c>
      <c r="W45" s="264">
        <f t="shared" si="14"/>
        <v>0</v>
      </c>
      <c r="X45" s="264">
        <f t="shared" si="15"/>
        <v>0</v>
      </c>
      <c r="Y45" s="265"/>
      <c r="Z45" s="331">
        <f t="shared" si="16"/>
        <v>0</v>
      </c>
      <c r="AA45" s="584">
        <f>'2. אוכ תא השטח'!P11</f>
        <v>400000</v>
      </c>
      <c r="AB45" s="603">
        <f t="shared" ref="AB45:AB76" si="57">U45*($AE$11/$Q$11)</f>
        <v>0</v>
      </c>
      <c r="AC45" s="598">
        <f t="shared" ref="AC45:AC76" si="58">U45-AB45</f>
        <v>0</v>
      </c>
      <c r="AD45" s="608">
        <f t="shared" si="17"/>
        <v>0</v>
      </c>
      <c r="AE45" s="619"/>
      <c r="AF45" s="613">
        <f t="shared" si="55"/>
        <v>0</v>
      </c>
      <c r="AG45" s="275">
        <f t="shared" si="56"/>
        <v>0</v>
      </c>
      <c r="AH45" s="83"/>
      <c r="AI45" s="31" t="s">
        <v>16</v>
      </c>
      <c r="AJ45" s="32" t="s">
        <v>27</v>
      </c>
      <c r="AK45" s="32"/>
      <c r="AL45" s="38" t="s">
        <v>28</v>
      </c>
      <c r="AM45" s="23" t="s">
        <v>77</v>
      </c>
      <c r="AN45" s="89" t="s">
        <v>210</v>
      </c>
      <c r="AO45" s="62">
        <v>4</v>
      </c>
      <c r="AP45" s="43">
        <v>1</v>
      </c>
      <c r="AQ45" s="42"/>
      <c r="AR45" s="43">
        <f>((AO45*15+AP45*40+AQ45*150)*1.8)</f>
        <v>180</v>
      </c>
      <c r="AS45" s="42">
        <f>AR45</f>
        <v>180</v>
      </c>
      <c r="AT45" s="284"/>
      <c r="AU45" s="70"/>
      <c r="AV45" s="167"/>
      <c r="AW45" s="128"/>
      <c r="AX45" s="164"/>
      <c r="AY45" s="128"/>
      <c r="AZ45" s="178"/>
      <c r="BA45" s="145">
        <f t="shared" si="47"/>
        <v>0</v>
      </c>
      <c r="BB45" s="153">
        <f t="shared" si="48"/>
        <v>0</v>
      </c>
      <c r="BC45" s="149">
        <f t="shared" si="49"/>
        <v>0</v>
      </c>
      <c r="BD45" s="157">
        <f t="shared" si="50"/>
        <v>0</v>
      </c>
      <c r="BE45" s="141">
        <f t="shared" si="51"/>
        <v>0</v>
      </c>
      <c r="BF45" s="161">
        <f t="shared" si="52"/>
        <v>0</v>
      </c>
      <c r="BG45" s="572">
        <f t="shared" si="53"/>
        <v>0</v>
      </c>
      <c r="BH45" s="161">
        <f t="shared" si="54"/>
        <v>0</v>
      </c>
    </row>
    <row r="46" spans="1:60" s="49" customFormat="1" ht="97.15" customHeight="1">
      <c r="A46" s="639"/>
      <c r="B46" s="495">
        <v>34</v>
      </c>
      <c r="C46" s="496" t="s">
        <v>14</v>
      </c>
      <c r="D46" s="496" t="s">
        <v>420</v>
      </c>
      <c r="E46" s="496" t="s">
        <v>421</v>
      </c>
      <c r="F46" s="496" t="s">
        <v>359</v>
      </c>
      <c r="G46" s="497" t="s">
        <v>166</v>
      </c>
      <c r="H46" s="498"/>
      <c r="I46" s="499">
        <v>22</v>
      </c>
      <c r="J46" s="500">
        <v>210000</v>
      </c>
      <c r="K46" s="501">
        <f t="shared" si="32"/>
        <v>46.009700000000002</v>
      </c>
      <c r="L46" s="502">
        <f>'3. אוכלוסייה כלל ישראל'!H29</f>
        <v>6520145</v>
      </c>
      <c r="M46" s="503">
        <f t="shared" si="33"/>
        <v>0.67482095131699449</v>
      </c>
      <c r="N46" s="504">
        <f t="shared" si="34"/>
        <v>141712.39977656884</v>
      </c>
      <c r="O46" s="505">
        <f>'2. אוכ תא השטח'!J29</f>
        <v>157914</v>
      </c>
      <c r="P46" s="506">
        <f t="shared" si="41"/>
        <v>0.6961869618696187</v>
      </c>
      <c r="Q46" s="507">
        <f t="shared" si="42"/>
        <v>1.1143273294995741</v>
      </c>
      <c r="R46" s="508"/>
      <c r="S46" s="509">
        <f t="shared" si="43"/>
        <v>-1.1143273294995741</v>
      </c>
      <c r="T46" s="510"/>
      <c r="U46" s="511">
        <f t="shared" si="44"/>
        <v>0</v>
      </c>
      <c r="V46" s="269">
        <f>'2. אוכ תא השטח'!M29</f>
        <v>208856.0885608856</v>
      </c>
      <c r="W46" s="264">
        <f t="shared" si="14"/>
        <v>0</v>
      </c>
      <c r="X46" s="264">
        <f t="shared" si="15"/>
        <v>0</v>
      </c>
      <c r="Y46" s="265"/>
      <c r="Z46" s="331">
        <f t="shared" si="16"/>
        <v>0</v>
      </c>
      <c r="AA46" s="584">
        <f>'2. אוכ תא השטח'!P29</f>
        <v>278474.78474784747</v>
      </c>
      <c r="AB46" s="603">
        <f t="shared" si="57"/>
        <v>0</v>
      </c>
      <c r="AC46" s="598">
        <f t="shared" si="58"/>
        <v>0</v>
      </c>
      <c r="AD46" s="608">
        <f t="shared" si="17"/>
        <v>0</v>
      </c>
      <c r="AE46" s="619"/>
      <c r="AF46" s="613">
        <f t="shared" si="55"/>
        <v>0</v>
      </c>
      <c r="AG46" s="275">
        <f t="shared" si="56"/>
        <v>0</v>
      </c>
      <c r="AH46" s="83"/>
      <c r="AI46" s="304" t="s">
        <v>16</v>
      </c>
      <c r="AJ46" s="305" t="s">
        <v>27</v>
      </c>
      <c r="AK46" s="305"/>
      <c r="AL46" s="306" t="s">
        <v>28</v>
      </c>
      <c r="AM46" s="307" t="s">
        <v>77</v>
      </c>
      <c r="AN46" s="308"/>
      <c r="AO46" s="309">
        <v>4</v>
      </c>
      <c r="AP46" s="310">
        <v>1</v>
      </c>
      <c r="AQ46" s="311"/>
      <c r="AR46" s="311"/>
      <c r="AS46" s="513">
        <v>180</v>
      </c>
      <c r="AT46" s="312"/>
      <c r="AU46" s="313"/>
      <c r="AV46" s="184"/>
      <c r="AW46" s="185"/>
      <c r="AX46" s="186"/>
      <c r="AY46" s="185"/>
      <c r="AZ46" s="187"/>
      <c r="BA46" s="314">
        <f t="shared" si="47"/>
        <v>0</v>
      </c>
      <c r="BB46" s="315">
        <f t="shared" si="48"/>
        <v>0</v>
      </c>
      <c r="BC46" s="316">
        <f t="shared" si="49"/>
        <v>0</v>
      </c>
      <c r="BD46" s="317">
        <f t="shared" si="50"/>
        <v>0</v>
      </c>
      <c r="BE46" s="141">
        <f t="shared" si="51"/>
        <v>0</v>
      </c>
      <c r="BF46" s="161">
        <f t="shared" si="52"/>
        <v>0</v>
      </c>
      <c r="BG46" s="577">
        <f t="shared" si="53"/>
        <v>0</v>
      </c>
      <c r="BH46" s="319">
        <f t="shared" si="54"/>
        <v>0</v>
      </c>
    </row>
    <row r="47" spans="1:60" s="49" customFormat="1" ht="84">
      <c r="A47" s="639"/>
      <c r="B47" s="238">
        <v>35</v>
      </c>
      <c r="C47" s="239" t="s">
        <v>14</v>
      </c>
      <c r="D47" s="247" t="s">
        <v>321</v>
      </c>
      <c r="E47" s="239" t="s">
        <v>320</v>
      </c>
      <c r="F47" s="239" t="s">
        <v>83</v>
      </c>
      <c r="G47" s="249" t="s">
        <v>177</v>
      </c>
      <c r="H47" s="242" t="s">
        <v>86</v>
      </c>
      <c r="I47" s="367">
        <v>33</v>
      </c>
      <c r="J47" s="44">
        <v>290000</v>
      </c>
      <c r="K47" s="44">
        <f t="shared" si="32"/>
        <v>33.31736896551724</v>
      </c>
      <c r="L47" s="362">
        <f>'3. אוכלוסייה כלל ישראל'!H21</f>
        <v>1612119</v>
      </c>
      <c r="M47" s="388">
        <f t="shared" si="33"/>
        <v>0.16685084108040571</v>
      </c>
      <c r="N47" s="408">
        <f t="shared" si="34"/>
        <v>48386.743913317659</v>
      </c>
      <c r="O47" s="405">
        <f>'2. אוכ תא השטח'!J21</f>
        <v>35552</v>
      </c>
      <c r="P47" s="374">
        <f t="shared" si="41"/>
        <v>0.15673619101782416</v>
      </c>
      <c r="Q47" s="395">
        <f t="shared" si="42"/>
        <v>0.73474669144279603</v>
      </c>
      <c r="R47" s="393"/>
      <c r="S47" s="385">
        <f t="shared" si="43"/>
        <v>-0.73474669144279603</v>
      </c>
      <c r="T47" s="375"/>
      <c r="U47" s="400">
        <f t="shared" si="44"/>
        <v>0</v>
      </c>
      <c r="V47" s="269">
        <f>'2. אוכ תא השטח'!M21</f>
        <v>47020.85730534725</v>
      </c>
      <c r="W47" s="264">
        <f t="shared" si="14"/>
        <v>0</v>
      </c>
      <c r="X47" s="264">
        <f t="shared" si="15"/>
        <v>0</v>
      </c>
      <c r="Y47" s="265"/>
      <c r="Z47" s="331">
        <f t="shared" si="16"/>
        <v>0</v>
      </c>
      <c r="AA47" s="584">
        <f>'2. אוכ תא השטח'!P21</f>
        <v>62694.476407129667</v>
      </c>
      <c r="AB47" s="603">
        <f t="shared" si="57"/>
        <v>0</v>
      </c>
      <c r="AC47" s="598">
        <f t="shared" si="58"/>
        <v>0</v>
      </c>
      <c r="AD47" s="608">
        <f t="shared" si="17"/>
        <v>0</v>
      </c>
      <c r="AE47" s="619"/>
      <c r="AF47" s="613">
        <f t="shared" si="55"/>
        <v>0</v>
      </c>
      <c r="AG47" s="275">
        <f t="shared" si="56"/>
        <v>0</v>
      </c>
      <c r="AH47" s="83"/>
      <c r="AI47" s="30" t="s">
        <v>16</v>
      </c>
      <c r="AJ47" s="25" t="s">
        <v>123</v>
      </c>
      <c r="AK47" s="25" t="s">
        <v>84</v>
      </c>
      <c r="AL47" s="25" t="s">
        <v>18</v>
      </c>
      <c r="AM47" s="22" t="s">
        <v>85</v>
      </c>
      <c r="AN47" s="85" t="s">
        <v>209</v>
      </c>
      <c r="AO47" s="61"/>
      <c r="AP47" s="45"/>
      <c r="AQ47" s="45"/>
      <c r="AR47" s="34"/>
      <c r="AS47" s="27">
        <v>350</v>
      </c>
      <c r="AT47" s="283"/>
      <c r="AU47" s="68">
        <v>0.7</v>
      </c>
      <c r="AV47" s="167"/>
      <c r="AW47" s="128"/>
      <c r="AX47" s="164"/>
      <c r="AY47" s="128"/>
      <c r="AZ47" s="178"/>
      <c r="BA47" s="145">
        <f t="shared" si="47"/>
        <v>0</v>
      </c>
      <c r="BB47" s="153">
        <f t="shared" si="48"/>
        <v>0</v>
      </c>
      <c r="BC47" s="149">
        <f t="shared" si="49"/>
        <v>0</v>
      </c>
      <c r="BD47" s="157">
        <f t="shared" si="50"/>
        <v>0</v>
      </c>
      <c r="BE47" s="141">
        <f t="shared" si="51"/>
        <v>0</v>
      </c>
      <c r="BF47" s="161">
        <f t="shared" si="52"/>
        <v>0</v>
      </c>
      <c r="BG47" s="572">
        <f t="shared" si="53"/>
        <v>0</v>
      </c>
      <c r="BH47" s="161">
        <f t="shared" si="54"/>
        <v>0</v>
      </c>
    </row>
    <row r="48" spans="1:60" s="49" customFormat="1" ht="112">
      <c r="A48" s="639"/>
      <c r="B48" s="238">
        <v>36</v>
      </c>
      <c r="C48" s="239" t="s">
        <v>14</v>
      </c>
      <c r="D48" s="239" t="s">
        <v>355</v>
      </c>
      <c r="E48" s="240" t="s">
        <v>396</v>
      </c>
      <c r="F48" s="239" t="s">
        <v>353</v>
      </c>
      <c r="G48" s="249" t="s">
        <v>352</v>
      </c>
      <c r="H48" s="242" t="s">
        <v>397</v>
      </c>
      <c r="I48" s="367">
        <v>14</v>
      </c>
      <c r="J48" s="44">
        <v>650000</v>
      </c>
      <c r="K48" s="44">
        <f t="shared" si="32"/>
        <v>14.864672307692308</v>
      </c>
      <c r="L48" s="362">
        <f>'3. אוכלוסייה כלל ישראל'!H25</f>
        <v>1929829</v>
      </c>
      <c r="M48" s="388">
        <f t="shared" si="33"/>
        <v>0.19973314115853624</v>
      </c>
      <c r="N48" s="408">
        <f t="shared" si="34"/>
        <v>129826.54175304856</v>
      </c>
      <c r="O48" s="405">
        <f>'2. אוכ תא השטח'!J25</f>
        <v>43429</v>
      </c>
      <c r="P48" s="374">
        <f t="shared" si="41"/>
        <v>0.1914630974266732</v>
      </c>
      <c r="Q48" s="395">
        <f t="shared" si="42"/>
        <v>0.33451557296048989</v>
      </c>
      <c r="R48" s="393"/>
      <c r="S48" s="385">
        <f t="shared" si="43"/>
        <v>-0.33451557296048989</v>
      </c>
      <c r="T48" s="375"/>
      <c r="U48" s="400">
        <f t="shared" si="44"/>
        <v>0</v>
      </c>
      <c r="V48" s="269">
        <f>'2. אוכ תא השטח'!M25</f>
        <v>57438.929228001958</v>
      </c>
      <c r="W48" s="264">
        <f t="shared" si="14"/>
        <v>0</v>
      </c>
      <c r="X48" s="264">
        <f t="shared" si="15"/>
        <v>0</v>
      </c>
      <c r="Y48" s="265"/>
      <c r="Z48" s="331">
        <f t="shared" si="16"/>
        <v>0</v>
      </c>
      <c r="AA48" s="584">
        <f>'2. אוכ תא השטח'!P25</f>
        <v>76585.238970669277</v>
      </c>
      <c r="AB48" s="603">
        <f t="shared" si="57"/>
        <v>0</v>
      </c>
      <c r="AC48" s="598">
        <f t="shared" si="58"/>
        <v>0</v>
      </c>
      <c r="AD48" s="608">
        <f t="shared" si="17"/>
        <v>0</v>
      </c>
      <c r="AE48" s="619"/>
      <c r="AF48" s="613">
        <f t="shared" si="55"/>
        <v>0</v>
      </c>
      <c r="AG48" s="275">
        <f t="shared" si="56"/>
        <v>0</v>
      </c>
      <c r="AH48" s="83"/>
      <c r="AI48" s="30" t="s">
        <v>16</v>
      </c>
      <c r="AJ48" s="25" t="s">
        <v>27</v>
      </c>
      <c r="AK48" s="25" t="s">
        <v>403</v>
      </c>
      <c r="AL48" s="29" t="s">
        <v>28</v>
      </c>
      <c r="AM48" s="22" t="s">
        <v>351</v>
      </c>
      <c r="AN48" s="85" t="s">
        <v>207</v>
      </c>
      <c r="AO48" s="58"/>
      <c r="AP48" s="34"/>
      <c r="AQ48" s="34"/>
      <c r="AR48" s="34"/>
      <c r="AS48" s="435">
        <v>150</v>
      </c>
      <c r="AT48" s="283"/>
      <c r="AU48" s="67"/>
      <c r="AV48" s="167"/>
      <c r="AW48" s="128"/>
      <c r="AX48" s="164"/>
      <c r="AY48" s="128"/>
      <c r="AZ48" s="178"/>
      <c r="BA48" s="145">
        <f t="shared" si="47"/>
        <v>0</v>
      </c>
      <c r="BB48" s="153">
        <f t="shared" si="48"/>
        <v>0</v>
      </c>
      <c r="BC48" s="149">
        <f t="shared" si="49"/>
        <v>0</v>
      </c>
      <c r="BD48" s="157">
        <f t="shared" si="50"/>
        <v>0</v>
      </c>
      <c r="BE48" s="141">
        <f t="shared" si="51"/>
        <v>0</v>
      </c>
      <c r="BF48" s="161">
        <f t="shared" si="52"/>
        <v>0</v>
      </c>
      <c r="BG48" s="572">
        <f t="shared" si="53"/>
        <v>0</v>
      </c>
      <c r="BH48" s="161">
        <f t="shared" si="54"/>
        <v>0</v>
      </c>
    </row>
    <row r="49" spans="1:60" s="49" customFormat="1" ht="140">
      <c r="A49" s="639"/>
      <c r="B49" s="238">
        <v>37</v>
      </c>
      <c r="C49" s="239" t="s">
        <v>14</v>
      </c>
      <c r="D49" s="247" t="s">
        <v>305</v>
      </c>
      <c r="E49" s="239" t="s">
        <v>322</v>
      </c>
      <c r="F49" s="239" t="s">
        <v>87</v>
      </c>
      <c r="G49" s="249" t="s">
        <v>177</v>
      </c>
      <c r="H49" s="242" t="s">
        <v>86</v>
      </c>
      <c r="I49" s="367">
        <v>14</v>
      </c>
      <c r="J49" s="44">
        <v>680000</v>
      </c>
      <c r="K49" s="44">
        <f t="shared" si="32"/>
        <v>14.208877941176471</v>
      </c>
      <c r="L49" s="362">
        <f>'3. אוכלוסייה כלל ישראל'!H21</f>
        <v>1612119</v>
      </c>
      <c r="M49" s="388">
        <f t="shared" si="33"/>
        <v>0.16685084108040571</v>
      </c>
      <c r="N49" s="408">
        <f t="shared" si="34"/>
        <v>113458.57193467589</v>
      </c>
      <c r="O49" s="405">
        <f>'2. אוכ תא השטח'!J21</f>
        <v>35552</v>
      </c>
      <c r="P49" s="374">
        <f t="shared" si="41"/>
        <v>0.15673619101782416</v>
      </c>
      <c r="Q49" s="395">
        <f t="shared" si="42"/>
        <v>0.3133478537035454</v>
      </c>
      <c r="R49" s="393"/>
      <c r="S49" s="385">
        <f t="shared" si="43"/>
        <v>-0.3133478537035454</v>
      </c>
      <c r="T49" s="375"/>
      <c r="U49" s="400">
        <f t="shared" si="44"/>
        <v>0</v>
      </c>
      <c r="V49" s="269">
        <f>'2. אוכ תא השטח'!M21</f>
        <v>47020.85730534725</v>
      </c>
      <c r="W49" s="264">
        <f t="shared" si="14"/>
        <v>0</v>
      </c>
      <c r="X49" s="264">
        <f t="shared" si="15"/>
        <v>0</v>
      </c>
      <c r="Y49" s="265"/>
      <c r="Z49" s="331">
        <f t="shared" si="16"/>
        <v>0</v>
      </c>
      <c r="AA49" s="584">
        <f>'2. אוכ תא השטח'!P21</f>
        <v>62694.476407129667</v>
      </c>
      <c r="AB49" s="603">
        <f t="shared" si="57"/>
        <v>0</v>
      </c>
      <c r="AC49" s="598">
        <f t="shared" si="58"/>
        <v>0</v>
      </c>
      <c r="AD49" s="608">
        <f t="shared" si="17"/>
        <v>0</v>
      </c>
      <c r="AE49" s="619"/>
      <c r="AF49" s="613">
        <f t="shared" si="55"/>
        <v>0</v>
      </c>
      <c r="AG49" s="275">
        <f t="shared" si="56"/>
        <v>0</v>
      </c>
      <c r="AH49" s="83"/>
      <c r="AI49" s="30" t="s">
        <v>16</v>
      </c>
      <c r="AJ49" s="25" t="s">
        <v>123</v>
      </c>
      <c r="AK49" s="25" t="s">
        <v>84</v>
      </c>
      <c r="AL49" s="25" t="s">
        <v>18</v>
      </c>
      <c r="AM49" s="22" t="s">
        <v>85</v>
      </c>
      <c r="AN49" s="85" t="s">
        <v>208</v>
      </c>
      <c r="AO49" s="61"/>
      <c r="AP49" s="45"/>
      <c r="AQ49" s="45"/>
      <c r="AR49" s="34"/>
      <c r="AS49" s="27">
        <v>1000</v>
      </c>
      <c r="AT49" s="283"/>
      <c r="AU49" s="68">
        <v>1.5</v>
      </c>
      <c r="AV49" s="167"/>
      <c r="AW49" s="128"/>
      <c r="AX49" s="164"/>
      <c r="AY49" s="128"/>
      <c r="AZ49" s="178"/>
      <c r="BA49" s="145">
        <f t="shared" si="47"/>
        <v>0</v>
      </c>
      <c r="BB49" s="153">
        <f t="shared" si="48"/>
        <v>0</v>
      </c>
      <c r="BC49" s="149">
        <f t="shared" si="49"/>
        <v>0</v>
      </c>
      <c r="BD49" s="157">
        <f t="shared" si="50"/>
        <v>0</v>
      </c>
      <c r="BE49" s="141">
        <f t="shared" si="51"/>
        <v>0</v>
      </c>
      <c r="BF49" s="161">
        <f t="shared" si="52"/>
        <v>0</v>
      </c>
      <c r="BG49" s="572">
        <f t="shared" si="53"/>
        <v>0</v>
      </c>
      <c r="BH49" s="161">
        <f t="shared" si="54"/>
        <v>0</v>
      </c>
    </row>
    <row r="50" spans="1:60" s="49" customFormat="1" ht="88.5" customHeight="1">
      <c r="A50" s="639"/>
      <c r="B50" s="238">
        <v>38</v>
      </c>
      <c r="C50" s="239" t="s">
        <v>14</v>
      </c>
      <c r="D50" s="247" t="s">
        <v>323</v>
      </c>
      <c r="E50" s="240" t="s">
        <v>406</v>
      </c>
      <c r="F50" s="239" t="s">
        <v>91</v>
      </c>
      <c r="G50" s="241" t="s">
        <v>166</v>
      </c>
      <c r="H50" s="535" t="s">
        <v>424</v>
      </c>
      <c r="I50" s="368">
        <v>2</v>
      </c>
      <c r="J50" s="44">
        <v>1600000</v>
      </c>
      <c r="K50" s="44">
        <f t="shared" si="32"/>
        <v>6.0387731249999996</v>
      </c>
      <c r="L50" s="362">
        <f>'3. אוכלוסייה כלל ישראל'!H29</f>
        <v>6520145</v>
      </c>
      <c r="M50" s="388">
        <f t="shared" si="33"/>
        <v>0.67482095131699449</v>
      </c>
      <c r="N50" s="408">
        <f t="shared" si="34"/>
        <v>1079713.5221071914</v>
      </c>
      <c r="O50" s="405">
        <f>'2. אוכ תא השטח'!J29</f>
        <v>157914</v>
      </c>
      <c r="P50" s="374">
        <f t="shared" si="41"/>
        <v>0.6961869618696187</v>
      </c>
      <c r="Q50" s="395">
        <f t="shared" si="42"/>
        <v>0.14625546199681907</v>
      </c>
      <c r="R50" s="393"/>
      <c r="S50" s="385">
        <f t="shared" si="43"/>
        <v>-0.14625546199681907</v>
      </c>
      <c r="T50" s="375"/>
      <c r="U50" s="400">
        <f t="shared" si="44"/>
        <v>0</v>
      </c>
      <c r="V50" s="269">
        <f>'2. אוכ תא השטח'!M29</f>
        <v>208856.0885608856</v>
      </c>
      <c r="W50" s="264">
        <f t="shared" si="14"/>
        <v>0</v>
      </c>
      <c r="X50" s="264">
        <f t="shared" si="15"/>
        <v>0</v>
      </c>
      <c r="Y50" s="265"/>
      <c r="Z50" s="331">
        <f t="shared" si="16"/>
        <v>0</v>
      </c>
      <c r="AA50" s="584">
        <f>'2. אוכ תא השטח'!P29</f>
        <v>278474.78474784747</v>
      </c>
      <c r="AB50" s="603">
        <f t="shared" si="57"/>
        <v>0</v>
      </c>
      <c r="AC50" s="598">
        <f t="shared" si="58"/>
        <v>0</v>
      </c>
      <c r="AD50" s="608">
        <f t="shared" si="17"/>
        <v>0</v>
      </c>
      <c r="AE50" s="619"/>
      <c r="AF50" s="613">
        <f t="shared" si="55"/>
        <v>0</v>
      </c>
      <c r="AG50" s="275">
        <f t="shared" si="56"/>
        <v>0</v>
      </c>
      <c r="AH50" s="83"/>
      <c r="AI50" s="30" t="s">
        <v>16</v>
      </c>
      <c r="AJ50" s="25" t="s">
        <v>123</v>
      </c>
      <c r="AK50" s="25"/>
      <c r="AL50" s="29" t="s">
        <v>28</v>
      </c>
      <c r="AM50" s="22"/>
      <c r="AN50" s="85"/>
      <c r="AO50" s="64"/>
      <c r="AP50" s="40"/>
      <c r="AQ50" s="40"/>
      <c r="AR50" s="34"/>
      <c r="AS50" s="27">
        <v>150</v>
      </c>
      <c r="AT50" s="283"/>
      <c r="AU50" s="67"/>
      <c r="AV50" s="167"/>
      <c r="AW50" s="128"/>
      <c r="AX50" s="164"/>
      <c r="AY50" s="128"/>
      <c r="AZ50" s="178"/>
      <c r="BA50" s="145">
        <f t="shared" si="47"/>
        <v>0</v>
      </c>
      <c r="BB50" s="153">
        <f t="shared" si="48"/>
        <v>0</v>
      </c>
      <c r="BC50" s="149">
        <f t="shared" si="49"/>
        <v>0</v>
      </c>
      <c r="BD50" s="157">
        <f t="shared" si="50"/>
        <v>0</v>
      </c>
      <c r="BE50" s="141">
        <f t="shared" si="51"/>
        <v>0</v>
      </c>
      <c r="BF50" s="161">
        <f t="shared" si="52"/>
        <v>0</v>
      </c>
      <c r="BG50" s="572">
        <f t="shared" si="53"/>
        <v>0</v>
      </c>
      <c r="BH50" s="161">
        <f t="shared" si="54"/>
        <v>0</v>
      </c>
    </row>
    <row r="51" spans="1:60" s="49" customFormat="1" ht="57" customHeight="1">
      <c r="A51" s="639"/>
      <c r="B51" s="238">
        <v>39</v>
      </c>
      <c r="C51" s="239" t="s">
        <v>14</v>
      </c>
      <c r="D51" s="247" t="s">
        <v>401</v>
      </c>
      <c r="E51" s="239" t="s">
        <v>324</v>
      </c>
      <c r="F51" s="239" t="s">
        <v>399</v>
      </c>
      <c r="G51" s="241" t="s">
        <v>25</v>
      </c>
      <c r="H51" s="242"/>
      <c r="I51" s="368">
        <v>2</v>
      </c>
      <c r="J51" s="44">
        <v>4800000</v>
      </c>
      <c r="K51" s="44">
        <f t="shared" si="32"/>
        <v>2.0129243749999999</v>
      </c>
      <c r="L51" s="362">
        <f>'3. אוכלוסייה כלל ישראל'!H11</f>
        <v>9662037</v>
      </c>
      <c r="M51" s="388">
        <f t="shared" si="33"/>
        <v>1</v>
      </c>
      <c r="N51" s="408">
        <f t="shared" si="34"/>
        <v>4800000</v>
      </c>
      <c r="O51" s="454">
        <f>'2. אוכ תא השטח'!J11</f>
        <v>226827</v>
      </c>
      <c r="P51" s="455">
        <f t="shared" si="41"/>
        <v>1</v>
      </c>
      <c r="Q51" s="456">
        <f t="shared" si="42"/>
        <v>4.7255625000000002E-2</v>
      </c>
      <c r="R51" s="457"/>
      <c r="S51" s="458">
        <f t="shared" si="43"/>
        <v>-4.7255625000000002E-2</v>
      </c>
      <c r="T51" s="459"/>
      <c r="U51" s="460">
        <f t="shared" si="44"/>
        <v>0</v>
      </c>
      <c r="V51" s="461">
        <f>'2. אוכ תא השטח'!M11</f>
        <v>300000</v>
      </c>
      <c r="W51" s="458">
        <f t="shared" si="14"/>
        <v>0</v>
      </c>
      <c r="X51" s="458">
        <f t="shared" si="15"/>
        <v>0</v>
      </c>
      <c r="Y51" s="459"/>
      <c r="Z51" s="462">
        <f t="shared" si="16"/>
        <v>0</v>
      </c>
      <c r="AA51" s="461">
        <f>'2. אוכ תא השטח'!P11</f>
        <v>400000</v>
      </c>
      <c r="AB51" s="456">
        <f t="shared" si="57"/>
        <v>0</v>
      </c>
      <c r="AC51" s="600">
        <f t="shared" si="58"/>
        <v>0</v>
      </c>
      <c r="AD51" s="610">
        <f t="shared" si="17"/>
        <v>0</v>
      </c>
      <c r="AE51" s="621"/>
      <c r="AF51" s="615">
        <f t="shared" si="55"/>
        <v>0</v>
      </c>
      <c r="AG51" s="462">
        <f t="shared" si="56"/>
        <v>0</v>
      </c>
      <c r="AH51" s="83"/>
      <c r="AI51" s="30" t="s">
        <v>16</v>
      </c>
      <c r="AJ51" s="25" t="s">
        <v>27</v>
      </c>
      <c r="AK51" s="527"/>
      <c r="AL51" s="29" t="s">
        <v>28</v>
      </c>
      <c r="AM51" s="528"/>
      <c r="AN51" s="529"/>
      <c r="AO51" s="530"/>
      <c r="AP51" s="531"/>
      <c r="AQ51" s="531"/>
      <c r="AR51" s="531"/>
      <c r="AS51" s="531">
        <v>100</v>
      </c>
      <c r="AT51" s="532"/>
      <c r="AU51" s="533"/>
      <c r="AV51" s="446"/>
      <c r="AW51" s="447"/>
      <c r="AX51" s="448"/>
      <c r="AY51" s="447"/>
      <c r="AZ51" s="449"/>
      <c r="BA51" s="446"/>
      <c r="BB51" s="450"/>
      <c r="BC51" s="446">
        <f t="shared" si="49"/>
        <v>0</v>
      </c>
      <c r="BD51" s="450">
        <f t="shared" si="50"/>
        <v>0</v>
      </c>
      <c r="BE51" s="451"/>
      <c r="BF51" s="452"/>
      <c r="BG51" s="573"/>
      <c r="BH51" s="452"/>
    </row>
    <row r="52" spans="1:60" s="49" customFormat="1" ht="114.4" customHeight="1">
      <c r="A52" s="639"/>
      <c r="B52" s="238">
        <v>40</v>
      </c>
      <c r="C52" s="239" t="s">
        <v>45</v>
      </c>
      <c r="D52" s="240" t="s">
        <v>372</v>
      </c>
      <c r="E52" s="239" t="s">
        <v>373</v>
      </c>
      <c r="F52" s="240" t="s">
        <v>408</v>
      </c>
      <c r="G52" s="241" t="s">
        <v>407</v>
      </c>
      <c r="H52" s="242"/>
      <c r="I52" s="367">
        <v>70</v>
      </c>
      <c r="J52" s="44">
        <v>130000</v>
      </c>
      <c r="K52" s="44">
        <f t="shared" si="32"/>
        <v>74.32336153846154</v>
      </c>
      <c r="L52" s="362">
        <f>'3. אוכלוסייה כלל ישראל'!H26</f>
        <v>1139401</v>
      </c>
      <c r="M52" s="388">
        <f t="shared" si="33"/>
        <v>0.11792554716981522</v>
      </c>
      <c r="N52" s="408">
        <f t="shared" si="34"/>
        <v>15330.321132075978</v>
      </c>
      <c r="O52" s="405">
        <f>'2. אוכ תא השטח'!J26</f>
        <v>26093</v>
      </c>
      <c r="P52" s="374">
        <f t="shared" ref="P52:P68" si="59">O52/$Q$11</f>
        <v>0.11503480626204111</v>
      </c>
      <c r="Q52" s="395">
        <f t="shared" ref="Q52:Q68" si="60">O52/N52</f>
        <v>1.7020517558112351</v>
      </c>
      <c r="R52" s="393"/>
      <c r="S52" s="385">
        <f t="shared" ref="S52:S68" si="61">R52-Q52</f>
        <v>-1.7020517558112351</v>
      </c>
      <c r="T52" s="375"/>
      <c r="U52" s="400">
        <f t="shared" ref="U52:U73" si="62">R52+T52</f>
        <v>0</v>
      </c>
      <c r="V52" s="269">
        <f>'2. אוכ תא השטח'!M26</f>
        <v>34510.441878612335</v>
      </c>
      <c r="W52" s="264">
        <f t="shared" si="14"/>
        <v>0</v>
      </c>
      <c r="X52" s="264">
        <f t="shared" si="15"/>
        <v>0</v>
      </c>
      <c r="Y52" s="265"/>
      <c r="Z52" s="331">
        <f t="shared" si="16"/>
        <v>0</v>
      </c>
      <c r="AA52" s="584">
        <f>'2. אוכ תא השטח'!P26</f>
        <v>46013.922504816444</v>
      </c>
      <c r="AB52" s="603">
        <f t="shared" si="57"/>
        <v>0</v>
      </c>
      <c r="AC52" s="598">
        <f t="shared" si="58"/>
        <v>0</v>
      </c>
      <c r="AD52" s="608">
        <f t="shared" si="17"/>
        <v>0</v>
      </c>
      <c r="AE52" s="619"/>
      <c r="AF52" s="613">
        <f t="shared" ref="AF52" si="63">U52+AE52</f>
        <v>0</v>
      </c>
      <c r="AG52" s="275">
        <f t="shared" ref="AG52" si="64">Z52+AE52</f>
        <v>0</v>
      </c>
      <c r="AH52" s="83"/>
      <c r="AI52" s="30" t="s">
        <v>46</v>
      </c>
      <c r="AJ52" s="25" t="s">
        <v>123</v>
      </c>
      <c r="AK52" s="25"/>
      <c r="AL52" s="29" t="s">
        <v>28</v>
      </c>
      <c r="AM52" s="35"/>
      <c r="AN52" s="88"/>
      <c r="AO52" s="58"/>
      <c r="AP52" s="34"/>
      <c r="AQ52" s="34"/>
      <c r="AR52" s="34"/>
      <c r="AS52" s="27">
        <v>75</v>
      </c>
      <c r="AT52" s="283"/>
      <c r="AU52" s="67"/>
      <c r="AV52" s="167"/>
      <c r="AW52" s="128"/>
      <c r="AX52" s="164"/>
      <c r="AY52" s="128"/>
      <c r="AZ52" s="178"/>
      <c r="BA52" s="145">
        <f t="shared" ref="BA52:BA61" si="65">T52*AS52</f>
        <v>0</v>
      </c>
      <c r="BB52" s="153">
        <f t="shared" ref="BB52:BB61" si="66">T52*AU52</f>
        <v>0</v>
      </c>
      <c r="BC52" s="149">
        <f t="shared" si="49"/>
        <v>0</v>
      </c>
      <c r="BD52" s="157">
        <f t="shared" si="50"/>
        <v>0</v>
      </c>
      <c r="BE52" s="141">
        <f t="shared" ref="BE52:BE67" si="67">Z52*AS52</f>
        <v>0</v>
      </c>
      <c r="BF52" s="161">
        <f t="shared" ref="BF52:BF67" si="68">Z52*AU52</f>
        <v>0</v>
      </c>
      <c r="BG52" s="572">
        <f t="shared" ref="BG52:BG61" si="69">AG52*AS52</f>
        <v>0</v>
      </c>
      <c r="BH52" s="161">
        <f t="shared" ref="BH52:BH61" si="70">AG52*AU52</f>
        <v>0</v>
      </c>
    </row>
    <row r="53" spans="1:60" s="49" customFormat="1" ht="60.4" customHeight="1">
      <c r="A53" s="639"/>
      <c r="B53" s="238">
        <v>41</v>
      </c>
      <c r="C53" s="239" t="s">
        <v>45</v>
      </c>
      <c r="D53" s="240" t="s">
        <v>367</v>
      </c>
      <c r="E53" s="239" t="s">
        <v>368</v>
      </c>
      <c r="F53" s="240" t="s">
        <v>359</v>
      </c>
      <c r="G53" s="241" t="s">
        <v>176</v>
      </c>
      <c r="H53" s="242"/>
      <c r="I53" s="367">
        <v>2</v>
      </c>
      <c r="J53" s="44">
        <v>270000</v>
      </c>
      <c r="K53" s="44">
        <f t="shared" si="32"/>
        <v>35.78532222222222</v>
      </c>
      <c r="L53" s="362">
        <f>'3. אוכלוסייה כלל ישראל'!H31</f>
        <v>3331713</v>
      </c>
      <c r="M53" s="388">
        <f t="shared" si="33"/>
        <v>0.34482511296530949</v>
      </c>
      <c r="N53" s="408">
        <f t="shared" si="34"/>
        <v>93102.780500633569</v>
      </c>
      <c r="O53" s="405">
        <f>'2. אוכ תא השטח'!J31</f>
        <v>78957</v>
      </c>
      <c r="P53" s="374">
        <f t="shared" si="59"/>
        <v>0.34809348093480935</v>
      </c>
      <c r="Q53" s="395">
        <f t="shared" si="60"/>
        <v>0.84806274931244074</v>
      </c>
      <c r="R53" s="393"/>
      <c r="S53" s="385">
        <f t="shared" si="61"/>
        <v>-0.84806274931244074</v>
      </c>
      <c r="T53" s="375"/>
      <c r="U53" s="400">
        <f t="shared" si="62"/>
        <v>0</v>
      </c>
      <c r="V53" s="269">
        <f>'2. אוכ תא השטח'!M31</f>
        <v>104428.0442804428</v>
      </c>
      <c r="W53" s="264">
        <f t="shared" si="14"/>
        <v>0</v>
      </c>
      <c r="X53" s="264">
        <f t="shared" si="15"/>
        <v>0</v>
      </c>
      <c r="Y53" s="265"/>
      <c r="Z53" s="331">
        <f t="shared" si="16"/>
        <v>0</v>
      </c>
      <c r="AA53" s="584">
        <f>'2. אוכ תא השטח'!P31</f>
        <v>139237.39237392374</v>
      </c>
      <c r="AB53" s="603">
        <f t="shared" si="57"/>
        <v>0</v>
      </c>
      <c r="AC53" s="598">
        <f t="shared" si="58"/>
        <v>0</v>
      </c>
      <c r="AD53" s="608">
        <f t="shared" si="17"/>
        <v>0</v>
      </c>
      <c r="AE53" s="619"/>
      <c r="AF53" s="613">
        <f t="shared" ref="AF53:AF73" si="71">U53+AE53</f>
        <v>0</v>
      </c>
      <c r="AG53" s="275">
        <f t="shared" ref="AG53:AG73" si="72">Z53+AE53</f>
        <v>0</v>
      </c>
      <c r="AH53" s="83"/>
      <c r="AI53" s="30" t="s">
        <v>46</v>
      </c>
      <c r="AJ53" s="25" t="s">
        <v>123</v>
      </c>
      <c r="AK53" s="25"/>
      <c r="AL53" s="29" t="s">
        <v>28</v>
      </c>
      <c r="AM53" s="35"/>
      <c r="AN53" s="88"/>
      <c r="AO53" s="58"/>
      <c r="AP53" s="34"/>
      <c r="AQ53" s="34"/>
      <c r="AR53" s="34"/>
      <c r="AS53" s="27">
        <v>75</v>
      </c>
      <c r="AT53" s="283"/>
      <c r="AU53" s="67"/>
      <c r="AV53" s="167"/>
      <c r="AW53" s="128"/>
      <c r="AX53" s="164"/>
      <c r="AY53" s="128"/>
      <c r="AZ53" s="178"/>
      <c r="BA53" s="145">
        <f t="shared" si="65"/>
        <v>0</v>
      </c>
      <c r="BB53" s="153">
        <f t="shared" si="66"/>
        <v>0</v>
      </c>
      <c r="BC53" s="149">
        <f t="shared" si="49"/>
        <v>0</v>
      </c>
      <c r="BD53" s="157">
        <f t="shared" si="50"/>
        <v>0</v>
      </c>
      <c r="BE53" s="141">
        <f t="shared" si="67"/>
        <v>0</v>
      </c>
      <c r="BF53" s="161">
        <f t="shared" si="68"/>
        <v>0</v>
      </c>
      <c r="BG53" s="572">
        <f t="shared" si="69"/>
        <v>0</v>
      </c>
      <c r="BH53" s="161">
        <f t="shared" si="70"/>
        <v>0</v>
      </c>
    </row>
    <row r="54" spans="1:60" s="49" customFormat="1" ht="98.25" customHeight="1">
      <c r="A54" s="639"/>
      <c r="B54" s="238">
        <v>42</v>
      </c>
      <c r="C54" s="239" t="s">
        <v>45</v>
      </c>
      <c r="D54" s="247" t="s">
        <v>328</v>
      </c>
      <c r="E54" s="239" t="s">
        <v>326</v>
      </c>
      <c r="F54" s="252" t="s">
        <v>164</v>
      </c>
      <c r="G54" s="248" t="s">
        <v>178</v>
      </c>
      <c r="H54" s="242"/>
      <c r="I54" s="367">
        <v>8</v>
      </c>
      <c r="J54" s="44">
        <v>320000</v>
      </c>
      <c r="K54" s="44">
        <f t="shared" si="32"/>
        <v>30.193865625000001</v>
      </c>
      <c r="L54" s="362">
        <f>'3. אוכלוסייה כלל ישראל'!H24</f>
        <v>1112571</v>
      </c>
      <c r="M54" s="388">
        <f t="shared" si="33"/>
        <v>0.11514870001015313</v>
      </c>
      <c r="N54" s="408">
        <f t="shared" si="34"/>
        <v>36847.584003249001</v>
      </c>
      <c r="O54" s="405">
        <f>'2. אוכ תא השטח'!J24</f>
        <v>24413</v>
      </c>
      <c r="P54" s="374">
        <f t="shared" si="59"/>
        <v>0.1076282805838811</v>
      </c>
      <c r="Q54" s="395">
        <f t="shared" si="60"/>
        <v>0.66254004598639105</v>
      </c>
      <c r="R54" s="393"/>
      <c r="S54" s="385">
        <f t="shared" si="61"/>
        <v>-0.66254004598639105</v>
      </c>
      <c r="T54" s="375"/>
      <c r="U54" s="400">
        <f t="shared" si="62"/>
        <v>0</v>
      </c>
      <c r="V54" s="269">
        <f>'2. אוכ תא השטח'!M24</f>
        <v>32288.484175164333</v>
      </c>
      <c r="W54" s="264">
        <f t="shared" si="14"/>
        <v>0</v>
      </c>
      <c r="X54" s="264">
        <f t="shared" si="15"/>
        <v>0</v>
      </c>
      <c r="Y54" s="265"/>
      <c r="Z54" s="331">
        <f t="shared" si="16"/>
        <v>0</v>
      </c>
      <c r="AA54" s="584">
        <f>'2. אוכ תא השטח'!P24</f>
        <v>43051.312233552446</v>
      </c>
      <c r="AB54" s="603">
        <f t="shared" si="57"/>
        <v>0</v>
      </c>
      <c r="AC54" s="598">
        <f t="shared" si="58"/>
        <v>0</v>
      </c>
      <c r="AD54" s="608">
        <f t="shared" si="17"/>
        <v>0</v>
      </c>
      <c r="AE54" s="619"/>
      <c r="AF54" s="613">
        <f t="shared" si="71"/>
        <v>0</v>
      </c>
      <c r="AG54" s="275">
        <f t="shared" si="72"/>
        <v>0</v>
      </c>
      <c r="AH54" s="83"/>
      <c r="AI54" s="30" t="s">
        <v>46</v>
      </c>
      <c r="AJ54" s="25" t="s">
        <v>48</v>
      </c>
      <c r="AK54" s="25"/>
      <c r="AL54" s="29" t="s">
        <v>28</v>
      </c>
      <c r="AM54" s="22"/>
      <c r="AN54" s="85"/>
      <c r="AO54" s="58"/>
      <c r="AP54" s="34"/>
      <c r="AQ54" s="34"/>
      <c r="AR54" s="34"/>
      <c r="AS54" s="27">
        <v>165</v>
      </c>
      <c r="AT54" s="283"/>
      <c r="AU54" s="68">
        <v>0.3</v>
      </c>
      <c r="AV54" s="167"/>
      <c r="AW54" s="128"/>
      <c r="AX54" s="164"/>
      <c r="AY54" s="128"/>
      <c r="AZ54" s="178"/>
      <c r="BA54" s="145">
        <f t="shared" si="65"/>
        <v>0</v>
      </c>
      <c r="BB54" s="153">
        <f t="shared" si="66"/>
        <v>0</v>
      </c>
      <c r="BC54" s="149">
        <f t="shared" si="49"/>
        <v>0</v>
      </c>
      <c r="BD54" s="157">
        <f t="shared" si="50"/>
        <v>0</v>
      </c>
      <c r="BE54" s="141">
        <f t="shared" si="67"/>
        <v>0</v>
      </c>
      <c r="BF54" s="161">
        <f t="shared" si="68"/>
        <v>0</v>
      </c>
      <c r="BG54" s="572">
        <f t="shared" si="69"/>
        <v>0</v>
      </c>
      <c r="BH54" s="161">
        <f t="shared" si="70"/>
        <v>0</v>
      </c>
    </row>
    <row r="55" spans="1:60" s="49" customFormat="1" ht="218.65" customHeight="1">
      <c r="A55" s="639"/>
      <c r="B55" s="238">
        <v>43</v>
      </c>
      <c r="C55" s="240" t="s">
        <v>45</v>
      </c>
      <c r="D55" s="240" t="s">
        <v>432</v>
      </c>
      <c r="E55" s="240" t="s">
        <v>414</v>
      </c>
      <c r="F55" s="240" t="s">
        <v>93</v>
      </c>
      <c r="G55" s="249" t="s">
        <v>177</v>
      </c>
      <c r="H55" s="250"/>
      <c r="I55" s="368">
        <v>22</v>
      </c>
      <c r="J55" s="54">
        <v>430000</v>
      </c>
      <c r="K55" s="44">
        <f t="shared" si="32"/>
        <v>22.469853488372092</v>
      </c>
      <c r="L55" s="366">
        <f>'3. אוכלוסייה כלל ישראל'!H21</f>
        <v>1612119</v>
      </c>
      <c r="M55" s="388">
        <f t="shared" si="33"/>
        <v>0.16685084108040571</v>
      </c>
      <c r="N55" s="408">
        <f t="shared" si="34"/>
        <v>71745.861664574462</v>
      </c>
      <c r="O55" s="405">
        <f>'2. אוכ תא השטח'!J21</f>
        <v>35552</v>
      </c>
      <c r="P55" s="374">
        <f t="shared" si="59"/>
        <v>0.15673619101782416</v>
      </c>
      <c r="Q55" s="395">
        <f t="shared" si="60"/>
        <v>0.49552683841490897</v>
      </c>
      <c r="R55" s="393"/>
      <c r="S55" s="385">
        <f t="shared" si="61"/>
        <v>-0.49552683841490897</v>
      </c>
      <c r="T55" s="375"/>
      <c r="U55" s="400">
        <f t="shared" si="62"/>
        <v>0</v>
      </c>
      <c r="V55" s="269">
        <f>'2. אוכ תא השטח'!M21</f>
        <v>47020.85730534725</v>
      </c>
      <c r="W55" s="264">
        <f t="shared" si="14"/>
        <v>0</v>
      </c>
      <c r="X55" s="264">
        <f t="shared" si="15"/>
        <v>0</v>
      </c>
      <c r="Y55" s="265"/>
      <c r="Z55" s="331">
        <f t="shared" si="16"/>
        <v>0</v>
      </c>
      <c r="AA55" s="584">
        <f>'2. אוכ תא השטח'!P21</f>
        <v>62694.476407129667</v>
      </c>
      <c r="AB55" s="603">
        <f t="shared" si="57"/>
        <v>0</v>
      </c>
      <c r="AC55" s="598">
        <f t="shared" si="58"/>
        <v>0</v>
      </c>
      <c r="AD55" s="608">
        <f t="shared" si="17"/>
        <v>0</v>
      </c>
      <c r="AE55" s="619"/>
      <c r="AF55" s="613">
        <f t="shared" si="71"/>
        <v>0</v>
      </c>
      <c r="AG55" s="275">
        <f t="shared" si="72"/>
        <v>0</v>
      </c>
      <c r="AH55" s="83"/>
      <c r="AI55" s="31" t="s">
        <v>46</v>
      </c>
      <c r="AJ55" s="32" t="s">
        <v>48</v>
      </c>
      <c r="AK55" s="32"/>
      <c r="AL55" s="32" t="s">
        <v>18</v>
      </c>
      <c r="AM55" s="39" t="s">
        <v>214</v>
      </c>
      <c r="AN55" s="89"/>
      <c r="AO55" s="65"/>
      <c r="AP55" s="56"/>
      <c r="AQ55" s="56"/>
      <c r="AR55" s="42"/>
      <c r="AS55" s="43">
        <v>295</v>
      </c>
      <c r="AT55" s="284"/>
      <c r="AU55" s="69">
        <v>0.4</v>
      </c>
      <c r="AV55" s="167"/>
      <c r="AW55" s="128"/>
      <c r="AX55" s="164"/>
      <c r="AY55" s="128"/>
      <c r="AZ55" s="178"/>
      <c r="BA55" s="145">
        <f t="shared" si="65"/>
        <v>0</v>
      </c>
      <c r="BB55" s="153">
        <f t="shared" si="66"/>
        <v>0</v>
      </c>
      <c r="BC55" s="149">
        <f t="shared" si="49"/>
        <v>0</v>
      </c>
      <c r="BD55" s="157">
        <f t="shared" si="50"/>
        <v>0</v>
      </c>
      <c r="BE55" s="141">
        <f t="shared" si="67"/>
        <v>0</v>
      </c>
      <c r="BF55" s="161">
        <f t="shared" si="68"/>
        <v>0</v>
      </c>
      <c r="BG55" s="572">
        <f t="shared" si="69"/>
        <v>0</v>
      </c>
      <c r="BH55" s="161">
        <f t="shared" si="70"/>
        <v>0</v>
      </c>
    </row>
    <row r="56" spans="1:60" s="49" customFormat="1" ht="119.25" customHeight="1">
      <c r="A56" s="639"/>
      <c r="B56" s="238">
        <v>44</v>
      </c>
      <c r="C56" s="239" t="s">
        <v>45</v>
      </c>
      <c r="D56" s="239" t="s">
        <v>431</v>
      </c>
      <c r="E56" s="239" t="s">
        <v>412</v>
      </c>
      <c r="F56" s="252" t="s">
        <v>93</v>
      </c>
      <c r="G56" s="249" t="s">
        <v>177</v>
      </c>
      <c r="H56" s="242"/>
      <c r="I56" s="367">
        <v>8</v>
      </c>
      <c r="J56" s="44">
        <v>630000</v>
      </c>
      <c r="K56" s="44">
        <f t="shared" si="32"/>
        <v>15.336566666666666</v>
      </c>
      <c r="L56" s="362">
        <f>'3. אוכלוסייה כלל ישראל'!H21</f>
        <v>1612119</v>
      </c>
      <c r="M56" s="388">
        <f t="shared" si="33"/>
        <v>0.16685084108040571</v>
      </c>
      <c r="N56" s="408">
        <f t="shared" si="34"/>
        <v>105116.02988065561</v>
      </c>
      <c r="O56" s="405">
        <f>'2. אוכ תא השטח'!J21</f>
        <v>35552</v>
      </c>
      <c r="P56" s="374">
        <f t="shared" si="59"/>
        <v>0.15673619101782416</v>
      </c>
      <c r="Q56" s="395">
        <f t="shared" si="60"/>
        <v>0.33821673098160454</v>
      </c>
      <c r="R56" s="393"/>
      <c r="S56" s="385">
        <f t="shared" si="61"/>
        <v>-0.33821673098160454</v>
      </c>
      <c r="T56" s="375"/>
      <c r="U56" s="400">
        <f t="shared" si="62"/>
        <v>0</v>
      </c>
      <c r="V56" s="269">
        <f>'2. אוכ תא השטח'!M21</f>
        <v>47020.85730534725</v>
      </c>
      <c r="W56" s="264">
        <f t="shared" si="14"/>
        <v>0</v>
      </c>
      <c r="X56" s="264">
        <f t="shared" si="15"/>
        <v>0</v>
      </c>
      <c r="Y56" s="265"/>
      <c r="Z56" s="331">
        <f t="shared" si="16"/>
        <v>0</v>
      </c>
      <c r="AA56" s="584">
        <f>'2. אוכ תא השטח'!P21</f>
        <v>62694.476407129667</v>
      </c>
      <c r="AB56" s="603">
        <f t="shared" si="57"/>
        <v>0</v>
      </c>
      <c r="AC56" s="598">
        <f t="shared" si="58"/>
        <v>0</v>
      </c>
      <c r="AD56" s="608">
        <f t="shared" si="17"/>
        <v>0</v>
      </c>
      <c r="AE56" s="619"/>
      <c r="AF56" s="613">
        <f t="shared" si="71"/>
        <v>0</v>
      </c>
      <c r="AG56" s="275">
        <f t="shared" si="72"/>
        <v>0</v>
      </c>
      <c r="AH56" s="83"/>
      <c r="AI56" s="30" t="s">
        <v>46</v>
      </c>
      <c r="AJ56" s="25" t="s">
        <v>48</v>
      </c>
      <c r="AK56" s="25"/>
      <c r="AL56" s="36" t="s">
        <v>49</v>
      </c>
      <c r="AM56" s="22"/>
      <c r="AN56" s="85"/>
      <c r="AO56" s="59"/>
      <c r="AP56" s="27"/>
      <c r="AQ56" s="27"/>
      <c r="AR56" s="27"/>
      <c r="AS56" s="435"/>
      <c r="AT56" s="283"/>
      <c r="AU56" s="68"/>
      <c r="AV56" s="167"/>
      <c r="AW56" s="128"/>
      <c r="AX56" s="164"/>
      <c r="AY56" s="128"/>
      <c r="AZ56" s="178"/>
      <c r="BA56" s="145">
        <f t="shared" si="65"/>
        <v>0</v>
      </c>
      <c r="BB56" s="153">
        <f t="shared" si="66"/>
        <v>0</v>
      </c>
      <c r="BC56" s="149">
        <f t="shared" si="49"/>
        <v>0</v>
      </c>
      <c r="BD56" s="157">
        <f t="shared" si="50"/>
        <v>0</v>
      </c>
      <c r="BE56" s="141">
        <f t="shared" si="67"/>
        <v>0</v>
      </c>
      <c r="BF56" s="161">
        <f t="shared" si="68"/>
        <v>0</v>
      </c>
      <c r="BG56" s="572">
        <f t="shared" si="69"/>
        <v>0</v>
      </c>
      <c r="BH56" s="161">
        <f t="shared" si="70"/>
        <v>0</v>
      </c>
    </row>
    <row r="57" spans="1:60" s="49" customFormat="1" ht="95.25" customHeight="1">
      <c r="A57" s="639"/>
      <c r="B57" s="238">
        <v>45</v>
      </c>
      <c r="C57" s="239" t="s">
        <v>45</v>
      </c>
      <c r="D57" s="240" t="s">
        <v>363</v>
      </c>
      <c r="E57" s="239" t="s">
        <v>348</v>
      </c>
      <c r="F57" s="239" t="s">
        <v>394</v>
      </c>
      <c r="G57" s="241" t="s">
        <v>167</v>
      </c>
      <c r="H57" s="242"/>
      <c r="I57" s="367">
        <v>8</v>
      </c>
      <c r="J57" s="44">
        <v>630000</v>
      </c>
      <c r="K57" s="44">
        <f t="shared" si="32"/>
        <v>15.336566666666666</v>
      </c>
      <c r="L57" s="362">
        <f>'3. אוכלוסייה כלל ישראל'!H29</f>
        <v>6520145</v>
      </c>
      <c r="M57" s="388">
        <f t="shared" si="33"/>
        <v>0.67482095131699449</v>
      </c>
      <c r="N57" s="408">
        <f t="shared" si="34"/>
        <v>425137.19932970655</v>
      </c>
      <c r="O57" s="405">
        <f>'2. אוכ תא השטח'!J29</f>
        <v>157914</v>
      </c>
      <c r="P57" s="374">
        <f t="shared" si="59"/>
        <v>0.6961869618696187</v>
      </c>
      <c r="Q57" s="395">
        <f t="shared" si="60"/>
        <v>0.37144244316652469</v>
      </c>
      <c r="R57" s="393"/>
      <c r="S57" s="385">
        <f t="shared" si="61"/>
        <v>-0.37144244316652469</v>
      </c>
      <c r="T57" s="375"/>
      <c r="U57" s="400">
        <f t="shared" si="62"/>
        <v>0</v>
      </c>
      <c r="V57" s="269">
        <f>'2. אוכ תא השטח'!M29</f>
        <v>208856.0885608856</v>
      </c>
      <c r="W57" s="264">
        <f t="shared" si="14"/>
        <v>0</v>
      </c>
      <c r="X57" s="264">
        <f t="shared" si="15"/>
        <v>0</v>
      </c>
      <c r="Y57" s="265"/>
      <c r="Z57" s="331">
        <f t="shared" si="16"/>
        <v>0</v>
      </c>
      <c r="AA57" s="584">
        <f>'2. אוכ תא השטח'!P29</f>
        <v>278474.78474784747</v>
      </c>
      <c r="AB57" s="603">
        <f t="shared" si="57"/>
        <v>0</v>
      </c>
      <c r="AC57" s="598">
        <f t="shared" si="58"/>
        <v>0</v>
      </c>
      <c r="AD57" s="608">
        <f t="shared" si="17"/>
        <v>0</v>
      </c>
      <c r="AE57" s="619"/>
      <c r="AF57" s="613">
        <f t="shared" si="71"/>
        <v>0</v>
      </c>
      <c r="AG57" s="275">
        <f t="shared" si="72"/>
        <v>0</v>
      </c>
      <c r="AH57" s="83"/>
      <c r="AI57" s="30" t="s">
        <v>46</v>
      </c>
      <c r="AJ57" s="25" t="s">
        <v>27</v>
      </c>
      <c r="AK57" s="25"/>
      <c r="AL57" s="29" t="s">
        <v>28</v>
      </c>
      <c r="AM57" s="22"/>
      <c r="AN57" s="85"/>
      <c r="AO57" s="58"/>
      <c r="AP57" s="34"/>
      <c r="AQ57" s="34"/>
      <c r="AR57" s="34"/>
      <c r="AS57" s="27">
        <v>165</v>
      </c>
      <c r="AT57" s="283"/>
      <c r="AU57" s="68">
        <v>0.2</v>
      </c>
      <c r="AV57" s="167"/>
      <c r="AW57" s="128"/>
      <c r="AX57" s="164"/>
      <c r="AY57" s="128"/>
      <c r="AZ57" s="178"/>
      <c r="BA57" s="145">
        <f t="shared" si="65"/>
        <v>0</v>
      </c>
      <c r="BB57" s="153">
        <f t="shared" si="66"/>
        <v>0</v>
      </c>
      <c r="BC57" s="149">
        <f t="shared" si="49"/>
        <v>0</v>
      </c>
      <c r="BD57" s="157">
        <f t="shared" si="50"/>
        <v>0</v>
      </c>
      <c r="BE57" s="141">
        <f t="shared" si="67"/>
        <v>0</v>
      </c>
      <c r="BF57" s="161">
        <f t="shared" si="68"/>
        <v>0</v>
      </c>
      <c r="BG57" s="572">
        <f t="shared" si="69"/>
        <v>0</v>
      </c>
      <c r="BH57" s="161">
        <f t="shared" si="70"/>
        <v>0</v>
      </c>
    </row>
    <row r="58" spans="1:60" s="49" customFormat="1" ht="159.4" customHeight="1">
      <c r="A58" s="639"/>
      <c r="B58" s="238">
        <v>46</v>
      </c>
      <c r="C58" s="239" t="s">
        <v>45</v>
      </c>
      <c r="D58" s="239" t="s">
        <v>430</v>
      </c>
      <c r="E58" s="239" t="s">
        <v>413</v>
      </c>
      <c r="F58" s="239" t="s">
        <v>93</v>
      </c>
      <c r="G58" s="248" t="s">
        <v>184</v>
      </c>
      <c r="H58" s="242"/>
      <c r="I58" s="367">
        <v>15</v>
      </c>
      <c r="J58" s="44">
        <v>650000</v>
      </c>
      <c r="K58" s="44">
        <f t="shared" si="32"/>
        <v>14.864672307692308</v>
      </c>
      <c r="L58" s="362">
        <f>'3. אוכלוסייה כלל ישראל'!H19</f>
        <v>2188333</v>
      </c>
      <c r="M58" s="388">
        <f t="shared" si="33"/>
        <v>0.22648774787345566</v>
      </c>
      <c r="N58" s="408">
        <f t="shared" si="34"/>
        <v>147217.03611774617</v>
      </c>
      <c r="O58" s="405">
        <f>'2. אוכ תא השטח'!J19</f>
        <v>48354</v>
      </c>
      <c r="P58" s="374">
        <f t="shared" si="59"/>
        <v>0.21317568014389821</v>
      </c>
      <c r="Q58" s="395">
        <f t="shared" si="60"/>
        <v>0.32845383438724995</v>
      </c>
      <c r="R58" s="393"/>
      <c r="S58" s="385">
        <f t="shared" si="61"/>
        <v>-0.32845383438724995</v>
      </c>
      <c r="T58" s="375"/>
      <c r="U58" s="400">
        <f t="shared" si="62"/>
        <v>0</v>
      </c>
      <c r="V58" s="269">
        <f>'2. אוכ תא השטח'!M19</f>
        <v>63952.70404316947</v>
      </c>
      <c r="W58" s="264">
        <f t="shared" si="14"/>
        <v>0</v>
      </c>
      <c r="X58" s="264">
        <f t="shared" si="15"/>
        <v>0</v>
      </c>
      <c r="Y58" s="265"/>
      <c r="Z58" s="331">
        <f t="shared" si="16"/>
        <v>0</v>
      </c>
      <c r="AA58" s="584">
        <f>'2. אוכ תא השטח'!P19</f>
        <v>85270.272057559283</v>
      </c>
      <c r="AB58" s="603">
        <f t="shared" si="57"/>
        <v>0</v>
      </c>
      <c r="AC58" s="598">
        <f t="shared" si="58"/>
        <v>0</v>
      </c>
      <c r="AD58" s="608">
        <f t="shared" si="17"/>
        <v>0</v>
      </c>
      <c r="AE58" s="619"/>
      <c r="AF58" s="613">
        <f t="shared" si="71"/>
        <v>0</v>
      </c>
      <c r="AG58" s="275">
        <f t="shared" si="72"/>
        <v>0</v>
      </c>
      <c r="AH58" s="83"/>
      <c r="AI58" s="30" t="s">
        <v>46</v>
      </c>
      <c r="AJ58" s="25" t="s">
        <v>48</v>
      </c>
      <c r="AK58" s="25"/>
      <c r="AL58" s="36" t="s">
        <v>49</v>
      </c>
      <c r="AM58" s="22"/>
      <c r="AN58" s="85"/>
      <c r="AO58" s="61"/>
      <c r="AP58" s="45"/>
      <c r="AQ58" s="45"/>
      <c r="AR58" s="34"/>
      <c r="AS58" s="27">
        <v>3000</v>
      </c>
      <c r="AT58" s="283"/>
      <c r="AU58" s="68">
        <v>4</v>
      </c>
      <c r="AV58" s="167"/>
      <c r="AW58" s="128"/>
      <c r="AX58" s="164"/>
      <c r="AY58" s="128"/>
      <c r="AZ58" s="178"/>
      <c r="BA58" s="145">
        <f t="shared" si="65"/>
        <v>0</v>
      </c>
      <c r="BB58" s="153">
        <f t="shared" si="66"/>
        <v>0</v>
      </c>
      <c r="BC58" s="149">
        <f t="shared" si="49"/>
        <v>0</v>
      </c>
      <c r="BD58" s="157">
        <f t="shared" si="50"/>
        <v>0</v>
      </c>
      <c r="BE58" s="141">
        <f t="shared" si="67"/>
        <v>0</v>
      </c>
      <c r="BF58" s="161">
        <f t="shared" si="68"/>
        <v>0</v>
      </c>
      <c r="BG58" s="572">
        <f t="shared" si="69"/>
        <v>0</v>
      </c>
      <c r="BH58" s="161">
        <f t="shared" si="70"/>
        <v>0</v>
      </c>
    </row>
    <row r="59" spans="1:60" s="49" customFormat="1" ht="116.25" customHeight="1">
      <c r="A59" s="639"/>
      <c r="B59" s="238">
        <v>47</v>
      </c>
      <c r="C59" s="239" t="s">
        <v>45</v>
      </c>
      <c r="D59" s="247" t="s">
        <v>366</v>
      </c>
      <c r="E59" s="247" t="s">
        <v>338</v>
      </c>
      <c r="F59" s="240" t="s">
        <v>359</v>
      </c>
      <c r="G59" s="241" t="s">
        <v>166</v>
      </c>
      <c r="H59" s="242"/>
      <c r="I59" s="367">
        <v>14</v>
      </c>
      <c r="J59" s="44">
        <v>680000</v>
      </c>
      <c r="K59" s="44">
        <f t="shared" si="32"/>
        <v>14.208877941176471</v>
      </c>
      <c r="L59" s="362">
        <f>'3. אוכלוסייה כלל ישראל'!H29</f>
        <v>6520145</v>
      </c>
      <c r="M59" s="388">
        <f t="shared" si="33"/>
        <v>0.67482095131699449</v>
      </c>
      <c r="N59" s="408">
        <f t="shared" si="34"/>
        <v>458878.24689555628</v>
      </c>
      <c r="O59" s="405">
        <f>'2. אוכ תא השטח'!J29</f>
        <v>157914</v>
      </c>
      <c r="P59" s="374">
        <f t="shared" si="59"/>
        <v>0.6961869618696187</v>
      </c>
      <c r="Q59" s="395">
        <f t="shared" si="60"/>
        <v>0.34413049881604491</v>
      </c>
      <c r="R59" s="393"/>
      <c r="S59" s="385">
        <f t="shared" si="61"/>
        <v>-0.34413049881604491</v>
      </c>
      <c r="T59" s="375"/>
      <c r="U59" s="400">
        <f t="shared" si="62"/>
        <v>0</v>
      </c>
      <c r="V59" s="269">
        <f>'2. אוכ תא השטח'!M29</f>
        <v>208856.0885608856</v>
      </c>
      <c r="W59" s="264">
        <f t="shared" si="14"/>
        <v>0</v>
      </c>
      <c r="X59" s="264">
        <f t="shared" si="15"/>
        <v>0</v>
      </c>
      <c r="Y59" s="265"/>
      <c r="Z59" s="331">
        <f t="shared" si="16"/>
        <v>0</v>
      </c>
      <c r="AA59" s="584">
        <f>'2. אוכ תא השטח'!P29</f>
        <v>278474.78474784747</v>
      </c>
      <c r="AB59" s="603">
        <f t="shared" si="57"/>
        <v>0</v>
      </c>
      <c r="AC59" s="598">
        <f t="shared" si="58"/>
        <v>0</v>
      </c>
      <c r="AD59" s="608">
        <f t="shared" si="17"/>
        <v>0</v>
      </c>
      <c r="AE59" s="619"/>
      <c r="AF59" s="613">
        <f t="shared" si="71"/>
        <v>0</v>
      </c>
      <c r="AG59" s="275">
        <f t="shared" si="72"/>
        <v>0</v>
      </c>
      <c r="AH59" s="83"/>
      <c r="AI59" s="30" t="s">
        <v>16</v>
      </c>
      <c r="AJ59" s="25" t="s">
        <v>27</v>
      </c>
      <c r="AK59" s="25"/>
      <c r="AL59" s="36" t="s">
        <v>49</v>
      </c>
      <c r="AM59" s="22" t="s">
        <v>88</v>
      </c>
      <c r="AN59" s="85"/>
      <c r="AO59" s="61"/>
      <c r="AP59" s="45"/>
      <c r="AQ59" s="45"/>
      <c r="AR59" s="34"/>
      <c r="AS59" s="27">
        <v>180</v>
      </c>
      <c r="AT59" s="283"/>
      <c r="AU59" s="68">
        <v>0.3</v>
      </c>
      <c r="AV59" s="167"/>
      <c r="AW59" s="128"/>
      <c r="AX59" s="164"/>
      <c r="AY59" s="128"/>
      <c r="AZ59" s="178"/>
      <c r="BA59" s="145">
        <f t="shared" si="65"/>
        <v>0</v>
      </c>
      <c r="BB59" s="153">
        <f t="shared" si="66"/>
        <v>0</v>
      </c>
      <c r="BC59" s="149">
        <f t="shared" si="49"/>
        <v>0</v>
      </c>
      <c r="BD59" s="157">
        <f t="shared" si="50"/>
        <v>0</v>
      </c>
      <c r="BE59" s="141">
        <f t="shared" si="67"/>
        <v>0</v>
      </c>
      <c r="BF59" s="161">
        <f t="shared" si="68"/>
        <v>0</v>
      </c>
      <c r="BG59" s="572">
        <f t="shared" si="69"/>
        <v>0</v>
      </c>
      <c r="BH59" s="161">
        <f t="shared" si="70"/>
        <v>0</v>
      </c>
    </row>
    <row r="60" spans="1:60" s="49" customFormat="1" ht="88.5" customHeight="1">
      <c r="A60" s="639"/>
      <c r="B60" s="238">
        <v>48</v>
      </c>
      <c r="C60" s="239" t="s">
        <v>45</v>
      </c>
      <c r="D60" s="247" t="s">
        <v>429</v>
      </c>
      <c r="E60" s="247" t="s">
        <v>422</v>
      </c>
      <c r="F60" s="240" t="s">
        <v>359</v>
      </c>
      <c r="G60" s="241" t="s">
        <v>166</v>
      </c>
      <c r="H60" s="242"/>
      <c r="I60" s="367">
        <v>12</v>
      </c>
      <c r="J60" s="44">
        <v>680000</v>
      </c>
      <c r="K60" s="44">
        <f t="shared" si="32"/>
        <v>14.208877941176471</v>
      </c>
      <c r="L60" s="362">
        <f>'3. אוכלוסייה כלל ישראל'!H29</f>
        <v>6520145</v>
      </c>
      <c r="M60" s="388">
        <f t="shared" si="33"/>
        <v>0.67482095131699449</v>
      </c>
      <c r="N60" s="408">
        <f t="shared" si="34"/>
        <v>458878.24689555628</v>
      </c>
      <c r="O60" s="405">
        <f>'2. אוכ תא השטח'!J29</f>
        <v>157914</v>
      </c>
      <c r="P60" s="374">
        <f t="shared" si="59"/>
        <v>0.6961869618696187</v>
      </c>
      <c r="Q60" s="395">
        <f t="shared" si="60"/>
        <v>0.34413049881604491</v>
      </c>
      <c r="R60" s="393"/>
      <c r="S60" s="385">
        <f t="shared" si="61"/>
        <v>-0.34413049881604491</v>
      </c>
      <c r="T60" s="375"/>
      <c r="U60" s="400">
        <f t="shared" si="62"/>
        <v>0</v>
      </c>
      <c r="V60" s="269">
        <f>'2. אוכ תא השטח'!M29</f>
        <v>208856.0885608856</v>
      </c>
      <c r="W60" s="264">
        <f t="shared" si="14"/>
        <v>0</v>
      </c>
      <c r="X60" s="264">
        <f t="shared" si="15"/>
        <v>0</v>
      </c>
      <c r="Y60" s="265"/>
      <c r="Z60" s="331">
        <f t="shared" si="16"/>
        <v>0</v>
      </c>
      <c r="AA60" s="584">
        <f>'2. אוכ תא השטח'!P29</f>
        <v>278474.78474784747</v>
      </c>
      <c r="AB60" s="603">
        <f t="shared" si="57"/>
        <v>0</v>
      </c>
      <c r="AC60" s="598">
        <f t="shared" si="58"/>
        <v>0</v>
      </c>
      <c r="AD60" s="608">
        <f t="shared" si="17"/>
        <v>0</v>
      </c>
      <c r="AE60" s="619"/>
      <c r="AF60" s="613">
        <f t="shared" si="71"/>
        <v>0</v>
      </c>
      <c r="AG60" s="275">
        <f t="shared" si="72"/>
        <v>0</v>
      </c>
      <c r="AH60" s="83"/>
      <c r="AI60" s="30" t="s">
        <v>16</v>
      </c>
      <c r="AJ60" s="25" t="s">
        <v>27</v>
      </c>
      <c r="AK60" s="25"/>
      <c r="AL60" s="36" t="s">
        <v>49</v>
      </c>
      <c r="AM60" s="22" t="s">
        <v>88</v>
      </c>
      <c r="AN60" s="85"/>
      <c r="AO60" s="61"/>
      <c r="AP60" s="45"/>
      <c r="AQ60" s="45"/>
      <c r="AR60" s="34"/>
      <c r="AS60" s="27">
        <v>180</v>
      </c>
      <c r="AT60" s="283"/>
      <c r="AU60" s="68">
        <v>0.3</v>
      </c>
      <c r="AV60" s="167"/>
      <c r="AW60" s="128"/>
      <c r="AX60" s="164"/>
      <c r="AY60" s="128"/>
      <c r="AZ60" s="178"/>
      <c r="BA60" s="145">
        <f t="shared" si="65"/>
        <v>0</v>
      </c>
      <c r="BB60" s="153">
        <f t="shared" si="66"/>
        <v>0</v>
      </c>
      <c r="BC60" s="149">
        <f t="shared" si="49"/>
        <v>0</v>
      </c>
      <c r="BD60" s="157">
        <f t="shared" si="50"/>
        <v>0</v>
      </c>
      <c r="BE60" s="141">
        <f t="shared" si="67"/>
        <v>0</v>
      </c>
      <c r="BF60" s="161">
        <f t="shared" si="68"/>
        <v>0</v>
      </c>
      <c r="BG60" s="572">
        <f t="shared" si="69"/>
        <v>0</v>
      </c>
      <c r="BH60" s="161">
        <f t="shared" si="70"/>
        <v>0</v>
      </c>
    </row>
    <row r="61" spans="1:60" s="49" customFormat="1" ht="126">
      <c r="A61" s="639"/>
      <c r="B61" s="238">
        <v>49</v>
      </c>
      <c r="C61" s="239" t="s">
        <v>45</v>
      </c>
      <c r="D61" s="247" t="s">
        <v>405</v>
      </c>
      <c r="E61" s="252" t="s">
        <v>415</v>
      </c>
      <c r="F61" s="536" t="s">
        <v>92</v>
      </c>
      <c r="G61" s="253" t="s">
        <v>173</v>
      </c>
      <c r="H61" s="242"/>
      <c r="I61" s="367">
        <v>13</v>
      </c>
      <c r="J61" s="44">
        <v>750000</v>
      </c>
      <c r="K61" s="44">
        <f t="shared" si="32"/>
        <v>12.882716</v>
      </c>
      <c r="L61" s="362">
        <f>'3. אוכלוסייה כלל ישראל'!H26</f>
        <v>1139401</v>
      </c>
      <c r="M61" s="388">
        <f t="shared" si="33"/>
        <v>0.11792554716981522</v>
      </c>
      <c r="N61" s="408">
        <f t="shared" si="34"/>
        <v>88444.160377361419</v>
      </c>
      <c r="O61" s="405">
        <f>'2. אוכ תא השטח'!J26</f>
        <v>26093</v>
      </c>
      <c r="P61" s="374">
        <f t="shared" si="59"/>
        <v>0.11503480626204111</v>
      </c>
      <c r="Q61" s="395">
        <f t="shared" si="60"/>
        <v>0.29502230434061405</v>
      </c>
      <c r="R61" s="393"/>
      <c r="S61" s="385">
        <f t="shared" si="61"/>
        <v>-0.29502230434061405</v>
      </c>
      <c r="T61" s="375"/>
      <c r="U61" s="400">
        <f t="shared" si="62"/>
        <v>0</v>
      </c>
      <c r="V61" s="269">
        <f>'2. אוכ תא השטח'!M26</f>
        <v>34510.441878612335</v>
      </c>
      <c r="W61" s="264">
        <f t="shared" si="14"/>
        <v>0</v>
      </c>
      <c r="X61" s="264">
        <f t="shared" si="15"/>
        <v>0</v>
      </c>
      <c r="Y61" s="265"/>
      <c r="Z61" s="331">
        <f t="shared" si="16"/>
        <v>0</v>
      </c>
      <c r="AA61" s="584">
        <f>'2. אוכ תא השטח'!P26</f>
        <v>46013.922504816444</v>
      </c>
      <c r="AB61" s="603">
        <f t="shared" si="57"/>
        <v>0</v>
      </c>
      <c r="AC61" s="598">
        <f t="shared" si="58"/>
        <v>0</v>
      </c>
      <c r="AD61" s="608">
        <f t="shared" si="17"/>
        <v>0</v>
      </c>
      <c r="AE61" s="619"/>
      <c r="AF61" s="613">
        <f t="shared" si="71"/>
        <v>0</v>
      </c>
      <c r="AG61" s="275">
        <f t="shared" si="72"/>
        <v>0</v>
      </c>
      <c r="AH61" s="83"/>
      <c r="AI61" s="30" t="s">
        <v>46</v>
      </c>
      <c r="AJ61" s="41" t="s">
        <v>48</v>
      </c>
      <c r="AK61" s="25"/>
      <c r="AL61" s="25" t="s">
        <v>18</v>
      </c>
      <c r="AM61" s="25" t="s">
        <v>404</v>
      </c>
      <c r="AN61" s="85" t="s">
        <v>314</v>
      </c>
      <c r="AO61" s="58"/>
      <c r="AP61" s="34"/>
      <c r="AQ61" s="34"/>
      <c r="AR61" s="34"/>
      <c r="AS61" s="27">
        <v>295</v>
      </c>
      <c r="AT61" s="283"/>
      <c r="AU61" s="68">
        <v>0.4</v>
      </c>
      <c r="AV61" s="167"/>
      <c r="AW61" s="128"/>
      <c r="AX61" s="164"/>
      <c r="AY61" s="128"/>
      <c r="AZ61" s="178"/>
      <c r="BA61" s="145">
        <f t="shared" si="65"/>
        <v>0</v>
      </c>
      <c r="BB61" s="153">
        <f t="shared" si="66"/>
        <v>0</v>
      </c>
      <c r="BC61" s="149">
        <f t="shared" si="49"/>
        <v>0</v>
      </c>
      <c r="BD61" s="157">
        <f t="shared" si="50"/>
        <v>0</v>
      </c>
      <c r="BE61" s="141">
        <f t="shared" si="67"/>
        <v>0</v>
      </c>
      <c r="BF61" s="161">
        <f t="shared" si="68"/>
        <v>0</v>
      </c>
      <c r="BG61" s="572">
        <f t="shared" si="69"/>
        <v>0</v>
      </c>
      <c r="BH61" s="161">
        <f t="shared" si="70"/>
        <v>0</v>
      </c>
    </row>
    <row r="62" spans="1:60" s="49" customFormat="1" ht="59.65" customHeight="1">
      <c r="A62" s="639"/>
      <c r="B62" s="238">
        <v>50</v>
      </c>
      <c r="C62" s="239" t="s">
        <v>45</v>
      </c>
      <c r="D62" s="240" t="s">
        <v>411</v>
      </c>
      <c r="E62" s="239" t="s">
        <v>409</v>
      </c>
      <c r="F62" s="240" t="s">
        <v>410</v>
      </c>
      <c r="G62" s="241" t="s">
        <v>407</v>
      </c>
      <c r="H62" s="242"/>
      <c r="I62" s="367">
        <v>12</v>
      </c>
      <c r="J62" s="44">
        <v>800000</v>
      </c>
      <c r="K62" s="44">
        <f t="shared" si="32"/>
        <v>12.077546249999999</v>
      </c>
      <c r="L62" s="362">
        <f>'3. אוכלוסייה כלל ישראל'!H26</f>
        <v>1139401</v>
      </c>
      <c r="M62" s="388">
        <f t="shared" si="33"/>
        <v>0.11792554716981522</v>
      </c>
      <c r="N62" s="408">
        <f t="shared" si="34"/>
        <v>94340.437735852189</v>
      </c>
      <c r="O62" s="405">
        <f>'2. אוכ תא השטח'!J26</f>
        <v>26093</v>
      </c>
      <c r="P62" s="374">
        <f t="shared" si="59"/>
        <v>0.11503480626204111</v>
      </c>
      <c r="Q62" s="395">
        <f t="shared" si="60"/>
        <v>0.27658341031932565</v>
      </c>
      <c r="R62" s="393"/>
      <c r="S62" s="385">
        <f t="shared" si="61"/>
        <v>-0.27658341031932565</v>
      </c>
      <c r="T62" s="375"/>
      <c r="U62" s="400">
        <f t="shared" si="62"/>
        <v>0</v>
      </c>
      <c r="V62" s="269">
        <f>'2. אוכ תא השטח'!M26</f>
        <v>34510.441878612335</v>
      </c>
      <c r="W62" s="264">
        <f t="shared" si="14"/>
        <v>0</v>
      </c>
      <c r="X62" s="264">
        <f t="shared" si="15"/>
        <v>0</v>
      </c>
      <c r="Y62" s="265"/>
      <c r="Z62" s="331">
        <f t="shared" si="16"/>
        <v>0</v>
      </c>
      <c r="AA62" s="584">
        <f>'2. אוכ תא השטח'!P26</f>
        <v>46013.922504816444</v>
      </c>
      <c r="AB62" s="603">
        <f t="shared" si="57"/>
        <v>0</v>
      </c>
      <c r="AC62" s="598">
        <f t="shared" si="58"/>
        <v>0</v>
      </c>
      <c r="AD62" s="608">
        <f t="shared" si="17"/>
        <v>0</v>
      </c>
      <c r="AE62" s="619"/>
      <c r="AF62" s="613">
        <f t="shared" si="71"/>
        <v>0</v>
      </c>
      <c r="AG62" s="275">
        <f t="shared" si="72"/>
        <v>0</v>
      </c>
      <c r="AH62" s="83"/>
      <c r="AI62" s="30" t="s">
        <v>46</v>
      </c>
      <c r="AJ62" s="25" t="s">
        <v>123</v>
      </c>
      <c r="AK62" s="25"/>
      <c r="AL62" s="25" t="s">
        <v>18</v>
      </c>
      <c r="AM62" s="35"/>
      <c r="AN62" s="88"/>
      <c r="AO62" s="58"/>
      <c r="AP62" s="34"/>
      <c r="AQ62" s="34"/>
      <c r="AR62" s="34"/>
      <c r="AS62" s="27"/>
      <c r="AT62" s="283"/>
      <c r="AU62" s="67"/>
      <c r="AV62" s="167"/>
      <c r="AW62" s="128"/>
      <c r="AX62" s="164"/>
      <c r="AY62" s="128"/>
      <c r="AZ62" s="178"/>
      <c r="BA62" s="145"/>
      <c r="BB62" s="153"/>
      <c r="BC62" s="149"/>
      <c r="BD62" s="157"/>
      <c r="BE62" s="141">
        <f t="shared" si="67"/>
        <v>0</v>
      </c>
      <c r="BF62" s="161">
        <f t="shared" si="68"/>
        <v>0</v>
      </c>
      <c r="BG62" s="572"/>
      <c r="BH62" s="161"/>
    </row>
    <row r="63" spans="1:60" s="49" customFormat="1" ht="112">
      <c r="A63" s="639"/>
      <c r="B63" s="238">
        <v>51</v>
      </c>
      <c r="C63" s="239" t="s">
        <v>45</v>
      </c>
      <c r="D63" s="247" t="s">
        <v>90</v>
      </c>
      <c r="E63" s="240" t="s">
        <v>354</v>
      </c>
      <c r="F63" s="239" t="s">
        <v>353</v>
      </c>
      <c r="G63" s="249" t="s">
        <v>352</v>
      </c>
      <c r="H63" s="242" t="s">
        <v>397</v>
      </c>
      <c r="I63" s="367">
        <v>3</v>
      </c>
      <c r="J63" s="44">
        <v>800000</v>
      </c>
      <c r="K63" s="44">
        <f t="shared" si="32"/>
        <v>12.077546249999999</v>
      </c>
      <c r="L63" s="362">
        <f>'3. אוכלוסייה כלל ישראל'!H25</f>
        <v>1929829</v>
      </c>
      <c r="M63" s="388">
        <f t="shared" si="33"/>
        <v>0.19973314115853624</v>
      </c>
      <c r="N63" s="408">
        <f t="shared" si="34"/>
        <v>159786.51292682899</v>
      </c>
      <c r="O63" s="405">
        <f>'2. אוכ תא השטח'!J25</f>
        <v>43429</v>
      </c>
      <c r="P63" s="374">
        <f t="shared" si="59"/>
        <v>0.1914630974266732</v>
      </c>
      <c r="Q63" s="395">
        <f t="shared" si="60"/>
        <v>0.27179390303039802</v>
      </c>
      <c r="R63" s="393"/>
      <c r="S63" s="385">
        <f t="shared" si="61"/>
        <v>-0.27179390303039802</v>
      </c>
      <c r="T63" s="375"/>
      <c r="U63" s="400">
        <f t="shared" si="62"/>
        <v>0</v>
      </c>
      <c r="V63" s="269">
        <f>'2. אוכ תא השטח'!M25</f>
        <v>57438.929228001958</v>
      </c>
      <c r="W63" s="264">
        <f t="shared" si="14"/>
        <v>0</v>
      </c>
      <c r="X63" s="264">
        <f t="shared" si="15"/>
        <v>0</v>
      </c>
      <c r="Y63" s="265"/>
      <c r="Z63" s="331">
        <f t="shared" si="16"/>
        <v>0</v>
      </c>
      <c r="AA63" s="584">
        <f>'2. אוכ תא השטח'!P25</f>
        <v>76585.238970669277</v>
      </c>
      <c r="AB63" s="603">
        <f t="shared" si="57"/>
        <v>0</v>
      </c>
      <c r="AC63" s="598">
        <f t="shared" si="58"/>
        <v>0</v>
      </c>
      <c r="AD63" s="608">
        <f t="shared" si="17"/>
        <v>0</v>
      </c>
      <c r="AE63" s="619"/>
      <c r="AF63" s="613">
        <f t="shared" si="71"/>
        <v>0</v>
      </c>
      <c r="AG63" s="275">
        <f t="shared" si="72"/>
        <v>0</v>
      </c>
      <c r="AH63" s="83"/>
      <c r="AI63" s="30" t="s">
        <v>16</v>
      </c>
      <c r="AJ63" s="41" t="s">
        <v>48</v>
      </c>
      <c r="AK63" s="25"/>
      <c r="AL63" s="29" t="s">
        <v>28</v>
      </c>
      <c r="AM63" s="22" t="s">
        <v>89</v>
      </c>
      <c r="AN63" s="85" t="s">
        <v>207</v>
      </c>
      <c r="AO63" s="58"/>
      <c r="AP63" s="34"/>
      <c r="AQ63" s="34"/>
      <c r="AR63" s="34"/>
      <c r="AS63" s="435">
        <v>720</v>
      </c>
      <c r="AT63" s="283"/>
      <c r="AU63" s="68">
        <v>1</v>
      </c>
      <c r="AV63" s="167"/>
      <c r="AW63" s="128"/>
      <c r="AX63" s="164"/>
      <c r="AY63" s="128"/>
      <c r="AZ63" s="178"/>
      <c r="BA63" s="145">
        <f>T63*AS63</f>
        <v>0</v>
      </c>
      <c r="BB63" s="153">
        <f>T63*AU63</f>
        <v>0</v>
      </c>
      <c r="BC63" s="149">
        <f>U63*AS63</f>
        <v>0</v>
      </c>
      <c r="BD63" s="157">
        <f>U63*AU63</f>
        <v>0</v>
      </c>
      <c r="BE63" s="141">
        <f t="shared" si="67"/>
        <v>0</v>
      </c>
      <c r="BF63" s="161">
        <f t="shared" si="68"/>
        <v>0</v>
      </c>
      <c r="BG63" s="572">
        <f>AG63*AS63</f>
        <v>0</v>
      </c>
      <c r="BH63" s="161">
        <f>AG63*AU63</f>
        <v>0</v>
      </c>
    </row>
    <row r="64" spans="1:60" s="49" customFormat="1" ht="127.15" customHeight="1">
      <c r="A64" s="639"/>
      <c r="B64" s="238">
        <v>52</v>
      </c>
      <c r="C64" s="239" t="s">
        <v>45</v>
      </c>
      <c r="D64" s="247" t="s">
        <v>433</v>
      </c>
      <c r="E64" s="239" t="s">
        <v>329</v>
      </c>
      <c r="F64" s="252" t="s">
        <v>92</v>
      </c>
      <c r="G64" s="248" t="s">
        <v>173</v>
      </c>
      <c r="H64" s="242"/>
      <c r="I64" s="367">
        <v>10</v>
      </c>
      <c r="J64" s="44">
        <v>1000000</v>
      </c>
      <c r="K64" s="44">
        <f t="shared" si="32"/>
        <v>9.6620369999999998</v>
      </c>
      <c r="L64" s="362">
        <f>'3. אוכלוסייה כלל ישראל'!H26</f>
        <v>1139401</v>
      </c>
      <c r="M64" s="388">
        <f t="shared" si="33"/>
        <v>0.11792554716981522</v>
      </c>
      <c r="N64" s="408">
        <f t="shared" si="34"/>
        <v>117925.54716981523</v>
      </c>
      <c r="O64" s="405">
        <f>'2. אוכ תא השטח'!J26</f>
        <v>26093</v>
      </c>
      <c r="P64" s="374">
        <f t="shared" si="59"/>
        <v>0.11503480626204111</v>
      </c>
      <c r="Q64" s="395">
        <f t="shared" si="60"/>
        <v>0.22126672825546054</v>
      </c>
      <c r="R64" s="393"/>
      <c r="S64" s="385">
        <f t="shared" si="61"/>
        <v>-0.22126672825546054</v>
      </c>
      <c r="T64" s="375"/>
      <c r="U64" s="400">
        <f t="shared" si="62"/>
        <v>0</v>
      </c>
      <c r="V64" s="269">
        <f>'2. אוכ תא השטח'!M26</f>
        <v>34510.441878612335</v>
      </c>
      <c r="W64" s="264">
        <f t="shared" si="14"/>
        <v>0</v>
      </c>
      <c r="X64" s="264">
        <f t="shared" si="15"/>
        <v>0</v>
      </c>
      <c r="Y64" s="265"/>
      <c r="Z64" s="331">
        <f t="shared" si="16"/>
        <v>0</v>
      </c>
      <c r="AA64" s="584">
        <f>'2. אוכ תא השטח'!P26</f>
        <v>46013.922504816444</v>
      </c>
      <c r="AB64" s="603">
        <f t="shared" si="57"/>
        <v>0</v>
      </c>
      <c r="AC64" s="598">
        <f t="shared" si="58"/>
        <v>0</v>
      </c>
      <c r="AD64" s="608">
        <f t="shared" si="17"/>
        <v>0</v>
      </c>
      <c r="AE64" s="619"/>
      <c r="AF64" s="613">
        <f t="shared" si="71"/>
        <v>0</v>
      </c>
      <c r="AG64" s="275">
        <f t="shared" si="72"/>
        <v>0</v>
      </c>
      <c r="AH64" s="83"/>
      <c r="AI64" s="30" t="s">
        <v>46</v>
      </c>
      <c r="AJ64" s="25" t="s">
        <v>123</v>
      </c>
      <c r="AK64" s="25"/>
      <c r="AL64" s="29" t="s">
        <v>28</v>
      </c>
      <c r="AM64" s="22"/>
      <c r="AN64" s="88"/>
      <c r="AO64" s="58"/>
      <c r="AP64" s="34"/>
      <c r="AQ64" s="34"/>
      <c r="AR64" s="34"/>
      <c r="AS64" s="27">
        <v>165</v>
      </c>
      <c r="AT64" s="283"/>
      <c r="AU64" s="68">
        <v>0.3</v>
      </c>
      <c r="AV64" s="167"/>
      <c r="AW64" s="128"/>
      <c r="AX64" s="164"/>
      <c r="AY64" s="128"/>
      <c r="AZ64" s="178"/>
      <c r="BA64" s="145">
        <f>T64*AS64</f>
        <v>0</v>
      </c>
      <c r="BB64" s="153">
        <f>T64*AU64</f>
        <v>0</v>
      </c>
      <c r="BC64" s="149">
        <f>U64*AS64</f>
        <v>0</v>
      </c>
      <c r="BD64" s="157">
        <f>U64*AU64</f>
        <v>0</v>
      </c>
      <c r="BE64" s="141">
        <f t="shared" si="67"/>
        <v>0</v>
      </c>
      <c r="BF64" s="161">
        <f t="shared" si="68"/>
        <v>0</v>
      </c>
      <c r="BG64" s="572">
        <f>AG64*AS64</f>
        <v>0</v>
      </c>
      <c r="BH64" s="161">
        <f>AG64*AU64</f>
        <v>0</v>
      </c>
    </row>
    <row r="65" spans="1:60" s="49" customFormat="1" ht="84" customHeight="1">
      <c r="A65" s="639"/>
      <c r="B65" s="238">
        <v>53</v>
      </c>
      <c r="C65" s="239" t="s">
        <v>45</v>
      </c>
      <c r="D65" s="240" t="s">
        <v>434</v>
      </c>
      <c r="E65" s="252" t="s">
        <v>327</v>
      </c>
      <c r="F65" s="254" t="s">
        <v>94</v>
      </c>
      <c r="G65" s="253" t="s">
        <v>172</v>
      </c>
      <c r="H65" s="242"/>
      <c r="I65" s="367">
        <v>2</v>
      </c>
      <c r="J65" s="44">
        <v>1200000</v>
      </c>
      <c r="K65" s="44">
        <f t="shared" si="32"/>
        <v>8.0516974999999995</v>
      </c>
      <c r="L65" s="362">
        <f>'3. אוכלוסייה כלל ישראל'!H25</f>
        <v>1929829</v>
      </c>
      <c r="M65" s="388">
        <f t="shared" si="33"/>
        <v>0.19973314115853624</v>
      </c>
      <c r="N65" s="408">
        <f t="shared" si="34"/>
        <v>239679.76939024351</v>
      </c>
      <c r="O65" s="405">
        <f>'2. אוכ תא השטח'!J25</f>
        <v>43429</v>
      </c>
      <c r="P65" s="374">
        <f t="shared" si="59"/>
        <v>0.1914630974266732</v>
      </c>
      <c r="Q65" s="395">
        <f t="shared" si="60"/>
        <v>0.18119593535359865</v>
      </c>
      <c r="R65" s="393"/>
      <c r="S65" s="385">
        <f t="shared" si="61"/>
        <v>-0.18119593535359865</v>
      </c>
      <c r="T65" s="375"/>
      <c r="U65" s="400">
        <f t="shared" si="62"/>
        <v>0</v>
      </c>
      <c r="V65" s="269">
        <f>'2. אוכ תא השטח'!M25</f>
        <v>57438.929228001958</v>
      </c>
      <c r="W65" s="264">
        <f t="shared" si="14"/>
        <v>0</v>
      </c>
      <c r="X65" s="264">
        <f t="shared" si="15"/>
        <v>0</v>
      </c>
      <c r="Y65" s="265"/>
      <c r="Z65" s="331">
        <f t="shared" si="16"/>
        <v>0</v>
      </c>
      <c r="AA65" s="584">
        <f>'2. אוכ תא השטח'!P25</f>
        <v>76585.238970669277</v>
      </c>
      <c r="AB65" s="603">
        <f t="shared" si="57"/>
        <v>0</v>
      </c>
      <c r="AC65" s="598">
        <f t="shared" si="58"/>
        <v>0</v>
      </c>
      <c r="AD65" s="608">
        <f t="shared" si="17"/>
        <v>0</v>
      </c>
      <c r="AE65" s="619"/>
      <c r="AF65" s="613">
        <f t="shared" si="71"/>
        <v>0</v>
      </c>
      <c r="AG65" s="275">
        <f t="shared" si="72"/>
        <v>0</v>
      </c>
      <c r="AH65" s="83"/>
      <c r="AI65" s="30" t="s">
        <v>46</v>
      </c>
      <c r="AJ65" s="25" t="s">
        <v>123</v>
      </c>
      <c r="AK65" s="25"/>
      <c r="AL65" s="29" t="s">
        <v>28</v>
      </c>
      <c r="AM65" s="22"/>
      <c r="AN65" s="88" t="s">
        <v>95</v>
      </c>
      <c r="AO65" s="58"/>
      <c r="AP65" s="34"/>
      <c r="AQ65" s="34"/>
      <c r="AR65" s="34"/>
      <c r="AS65" s="27">
        <v>250</v>
      </c>
      <c r="AT65" s="283"/>
      <c r="AU65" s="68">
        <v>0.3</v>
      </c>
      <c r="AV65" s="167"/>
      <c r="AW65" s="128"/>
      <c r="AX65" s="164"/>
      <c r="AY65" s="128"/>
      <c r="AZ65" s="178"/>
      <c r="BA65" s="145">
        <f>T65*AS65</f>
        <v>0</v>
      </c>
      <c r="BB65" s="153">
        <f>T65*AU65</f>
        <v>0</v>
      </c>
      <c r="BC65" s="149">
        <f>U65*AS65</f>
        <v>0</v>
      </c>
      <c r="BD65" s="157">
        <f>U65*AU65</f>
        <v>0</v>
      </c>
      <c r="BE65" s="141">
        <f t="shared" si="67"/>
        <v>0</v>
      </c>
      <c r="BF65" s="161">
        <f t="shared" si="68"/>
        <v>0</v>
      </c>
      <c r="BG65" s="572">
        <f>AG65*AS65</f>
        <v>0</v>
      </c>
      <c r="BH65" s="161">
        <f>AG65*AU65</f>
        <v>0</v>
      </c>
    </row>
    <row r="66" spans="1:60" s="49" customFormat="1" ht="144" customHeight="1">
      <c r="A66" s="639"/>
      <c r="B66" s="238">
        <v>54</v>
      </c>
      <c r="C66" s="239" t="s">
        <v>45</v>
      </c>
      <c r="D66" s="247" t="s">
        <v>361</v>
      </c>
      <c r="E66" s="252" t="s">
        <v>362</v>
      </c>
      <c r="F66" s="252" t="s">
        <v>360</v>
      </c>
      <c r="G66" s="255" t="s">
        <v>167</v>
      </c>
      <c r="H66" s="242"/>
      <c r="I66" s="367">
        <v>8</v>
      </c>
      <c r="J66" s="44">
        <v>1200000</v>
      </c>
      <c r="K66" s="44">
        <f t="shared" ref="K66:K84" si="73">$N$11/J66</f>
        <v>8.0516974999999995</v>
      </c>
      <c r="L66" s="362">
        <f>'3. אוכלוסייה כלל ישראל'!H29</f>
        <v>6520145</v>
      </c>
      <c r="M66" s="388">
        <f t="shared" ref="M66:M84" si="74">L66/$N$11</f>
        <v>0.67482095131699449</v>
      </c>
      <c r="N66" s="408">
        <f t="shared" ref="N66:N84" si="75">L66/K66</f>
        <v>809785.14158039354</v>
      </c>
      <c r="O66" s="405">
        <f>'2. אוכ תא השטח'!J29</f>
        <v>157914</v>
      </c>
      <c r="P66" s="374">
        <f t="shared" si="59"/>
        <v>0.6961869618696187</v>
      </c>
      <c r="Q66" s="395">
        <f t="shared" si="60"/>
        <v>0.19500728266242542</v>
      </c>
      <c r="R66" s="393"/>
      <c r="S66" s="385">
        <f t="shared" si="61"/>
        <v>-0.19500728266242542</v>
      </c>
      <c r="T66" s="375"/>
      <c r="U66" s="400">
        <f t="shared" si="62"/>
        <v>0</v>
      </c>
      <c r="V66" s="269">
        <f>'2. אוכ תא השטח'!M29</f>
        <v>208856.0885608856</v>
      </c>
      <c r="W66" s="264">
        <f t="shared" si="14"/>
        <v>0</v>
      </c>
      <c r="X66" s="264">
        <f t="shared" si="15"/>
        <v>0</v>
      </c>
      <c r="Y66" s="265"/>
      <c r="Z66" s="331">
        <f t="shared" si="16"/>
        <v>0</v>
      </c>
      <c r="AA66" s="584">
        <f>'2. אוכ תא השטח'!P29</f>
        <v>278474.78474784747</v>
      </c>
      <c r="AB66" s="603">
        <f t="shared" si="57"/>
        <v>0</v>
      </c>
      <c r="AC66" s="598">
        <f t="shared" si="58"/>
        <v>0</v>
      </c>
      <c r="AD66" s="608">
        <f t="shared" si="17"/>
        <v>0</v>
      </c>
      <c r="AE66" s="619"/>
      <c r="AF66" s="613">
        <f t="shared" si="71"/>
        <v>0</v>
      </c>
      <c r="AG66" s="275">
        <f t="shared" si="72"/>
        <v>0</v>
      </c>
      <c r="AH66" s="83"/>
      <c r="AI66" s="30" t="s">
        <v>46</v>
      </c>
      <c r="AJ66" s="25" t="s">
        <v>48</v>
      </c>
      <c r="AK66" s="25"/>
      <c r="AL66" s="25" t="s">
        <v>18</v>
      </c>
      <c r="AM66" s="22"/>
      <c r="AN66" s="85"/>
      <c r="AO66" s="61"/>
      <c r="AP66" s="45"/>
      <c r="AQ66" s="45"/>
      <c r="AR66" s="34"/>
      <c r="AS66" s="27">
        <v>295</v>
      </c>
      <c r="AT66" s="283"/>
      <c r="AU66" s="68">
        <v>0.4</v>
      </c>
      <c r="AV66" s="167"/>
      <c r="AW66" s="128"/>
      <c r="AX66" s="164"/>
      <c r="AY66" s="128"/>
      <c r="AZ66" s="178"/>
      <c r="BA66" s="145">
        <f>T66*AS66</f>
        <v>0</v>
      </c>
      <c r="BB66" s="153">
        <f>T66*AU66</f>
        <v>0</v>
      </c>
      <c r="BC66" s="149">
        <f>U66*AS66</f>
        <v>0</v>
      </c>
      <c r="BD66" s="157">
        <f>U66*AU66</f>
        <v>0</v>
      </c>
      <c r="BE66" s="141">
        <f t="shared" si="67"/>
        <v>0</v>
      </c>
      <c r="BF66" s="161">
        <f t="shared" si="68"/>
        <v>0</v>
      </c>
      <c r="BG66" s="572">
        <f>AG66*AS66</f>
        <v>0</v>
      </c>
      <c r="BH66" s="161">
        <f>AG66*AU66</f>
        <v>0</v>
      </c>
    </row>
    <row r="67" spans="1:60" s="49" customFormat="1" ht="196.9" customHeight="1">
      <c r="A67" s="639"/>
      <c r="B67" s="238">
        <v>55</v>
      </c>
      <c r="C67" s="239" t="s">
        <v>45</v>
      </c>
      <c r="D67" s="247" t="s">
        <v>349</v>
      </c>
      <c r="E67" s="239" t="s">
        <v>350</v>
      </c>
      <c r="F67" s="239" t="s">
        <v>163</v>
      </c>
      <c r="G67" s="241" t="s">
        <v>176</v>
      </c>
      <c r="H67" s="242"/>
      <c r="I67" s="367">
        <v>3</v>
      </c>
      <c r="J67" s="44">
        <v>1600000</v>
      </c>
      <c r="K67" s="44">
        <f t="shared" si="73"/>
        <v>6.0387731249999996</v>
      </c>
      <c r="L67" s="362">
        <f>'3. אוכלוסייה כלל ישראל'!H31</f>
        <v>3331713</v>
      </c>
      <c r="M67" s="388">
        <f t="shared" si="74"/>
        <v>0.34482511296530949</v>
      </c>
      <c r="N67" s="408">
        <f t="shared" si="75"/>
        <v>551720.18074449524</v>
      </c>
      <c r="O67" s="405">
        <f>'2. אוכ תא השטח'!J31</f>
        <v>78957</v>
      </c>
      <c r="P67" s="374">
        <f t="shared" si="59"/>
        <v>0.34809348093480935</v>
      </c>
      <c r="Q67" s="395">
        <f t="shared" si="60"/>
        <v>0.14311058894647435</v>
      </c>
      <c r="R67" s="393"/>
      <c r="S67" s="385">
        <f t="shared" si="61"/>
        <v>-0.14311058894647435</v>
      </c>
      <c r="T67" s="375"/>
      <c r="U67" s="400">
        <f t="shared" si="62"/>
        <v>0</v>
      </c>
      <c r="V67" s="269">
        <f>'2. אוכ תא השטח'!M31</f>
        <v>104428.0442804428</v>
      </c>
      <c r="W67" s="264">
        <f t="shared" si="14"/>
        <v>0</v>
      </c>
      <c r="X67" s="264">
        <f t="shared" si="15"/>
        <v>0</v>
      </c>
      <c r="Y67" s="265"/>
      <c r="Z67" s="331">
        <f t="shared" si="16"/>
        <v>0</v>
      </c>
      <c r="AA67" s="584">
        <f>'2. אוכ תא השטח'!P31</f>
        <v>139237.39237392374</v>
      </c>
      <c r="AB67" s="603">
        <f t="shared" si="57"/>
        <v>0</v>
      </c>
      <c r="AC67" s="598">
        <f t="shared" si="58"/>
        <v>0</v>
      </c>
      <c r="AD67" s="608">
        <f t="shared" si="17"/>
        <v>0</v>
      </c>
      <c r="AE67" s="619"/>
      <c r="AF67" s="613">
        <f t="shared" si="71"/>
        <v>0</v>
      </c>
      <c r="AG67" s="275">
        <f t="shared" si="72"/>
        <v>0</v>
      </c>
      <c r="AH67" s="83"/>
      <c r="AI67" s="30" t="s">
        <v>16</v>
      </c>
      <c r="AJ67" s="25" t="s">
        <v>27</v>
      </c>
      <c r="AK67" s="25"/>
      <c r="AL67" s="29" t="s">
        <v>28</v>
      </c>
      <c r="AM67" s="22" t="s">
        <v>89</v>
      </c>
      <c r="AN67" s="85"/>
      <c r="AO67" s="58"/>
      <c r="AP67" s="34"/>
      <c r="AQ67" s="34"/>
      <c r="AR67" s="34"/>
      <c r="AS67" s="27">
        <v>720</v>
      </c>
      <c r="AT67" s="283"/>
      <c r="AU67" s="493">
        <v>1</v>
      </c>
      <c r="AV67" s="167"/>
      <c r="AW67" s="128"/>
      <c r="AX67" s="164"/>
      <c r="AY67" s="128"/>
      <c r="AZ67" s="178"/>
      <c r="BA67" s="145">
        <f>T67*AS67</f>
        <v>0</v>
      </c>
      <c r="BB67" s="153">
        <f>T67*AU67</f>
        <v>0</v>
      </c>
      <c r="BC67" s="149">
        <f>U67*AS67</f>
        <v>0</v>
      </c>
      <c r="BD67" s="157">
        <f>U67*AU67</f>
        <v>0</v>
      </c>
      <c r="BE67" s="141">
        <f t="shared" si="67"/>
        <v>0</v>
      </c>
      <c r="BF67" s="161">
        <f t="shared" si="68"/>
        <v>0</v>
      </c>
      <c r="BG67" s="572">
        <f>AG67*AS67</f>
        <v>0</v>
      </c>
      <c r="BH67" s="161">
        <f>AG67*AU67</f>
        <v>0</v>
      </c>
    </row>
    <row r="68" spans="1:60" s="49" customFormat="1" ht="77.650000000000006" customHeight="1">
      <c r="A68" s="639"/>
      <c r="B68" s="286">
        <v>56</v>
      </c>
      <c r="C68" s="239" t="s">
        <v>45</v>
      </c>
      <c r="D68" s="240" t="s">
        <v>364</v>
      </c>
      <c r="E68" s="239" t="s">
        <v>365</v>
      </c>
      <c r="F68" s="240" t="s">
        <v>359</v>
      </c>
      <c r="G68" s="241" t="s">
        <v>167</v>
      </c>
      <c r="H68" s="242"/>
      <c r="I68" s="367">
        <v>2</v>
      </c>
      <c r="J68" s="44">
        <v>4800000</v>
      </c>
      <c r="K68" s="44">
        <f t="shared" si="73"/>
        <v>2.0129243749999999</v>
      </c>
      <c r="L68" s="362">
        <f>'3. אוכלוסייה כלל ישראל'!H29</f>
        <v>6520145</v>
      </c>
      <c r="M68" s="388">
        <f t="shared" si="74"/>
        <v>0.67482095131699449</v>
      </c>
      <c r="N68" s="408">
        <f t="shared" si="75"/>
        <v>3239140.5663215742</v>
      </c>
      <c r="O68" s="454">
        <f>'2. אוכ תא השטח'!J29</f>
        <v>157914</v>
      </c>
      <c r="P68" s="455">
        <f t="shared" si="59"/>
        <v>0.6961869618696187</v>
      </c>
      <c r="Q68" s="456">
        <f t="shared" si="60"/>
        <v>4.8751820665606356E-2</v>
      </c>
      <c r="R68" s="457"/>
      <c r="S68" s="458">
        <f t="shared" si="61"/>
        <v>-4.8751820665606356E-2</v>
      </c>
      <c r="T68" s="459"/>
      <c r="U68" s="460">
        <f t="shared" si="62"/>
        <v>0</v>
      </c>
      <c r="V68" s="461">
        <f>'2. אוכ תא השטח'!M29</f>
        <v>208856.0885608856</v>
      </c>
      <c r="W68" s="458">
        <f t="shared" si="14"/>
        <v>0</v>
      </c>
      <c r="X68" s="458">
        <f t="shared" si="15"/>
        <v>0</v>
      </c>
      <c r="Y68" s="459"/>
      <c r="Z68" s="462">
        <f t="shared" si="16"/>
        <v>0</v>
      </c>
      <c r="AA68" s="461">
        <f>'2. אוכ תא השטח'!P29</f>
        <v>278474.78474784747</v>
      </c>
      <c r="AB68" s="456">
        <f t="shared" si="57"/>
        <v>0</v>
      </c>
      <c r="AC68" s="600">
        <f t="shared" si="58"/>
        <v>0</v>
      </c>
      <c r="AD68" s="610">
        <f t="shared" si="17"/>
        <v>0</v>
      </c>
      <c r="AE68" s="621"/>
      <c r="AF68" s="615">
        <f t="shared" si="71"/>
        <v>0</v>
      </c>
      <c r="AG68" s="462">
        <f t="shared" si="72"/>
        <v>0</v>
      </c>
      <c r="AH68" s="83"/>
      <c r="AI68" s="30" t="s">
        <v>46</v>
      </c>
      <c r="AJ68" s="33" t="s">
        <v>48</v>
      </c>
      <c r="AK68" s="453"/>
      <c r="AL68" s="33" t="s">
        <v>49</v>
      </c>
      <c r="AM68" s="439"/>
      <c r="AN68" s="440"/>
      <c r="AO68" s="441"/>
      <c r="AP68" s="442"/>
      <c r="AQ68" s="442"/>
      <c r="AR68" s="443"/>
      <c r="AS68" s="442"/>
      <c r="AT68" s="444"/>
      <c r="AU68" s="445"/>
      <c r="AV68" s="446"/>
      <c r="AW68" s="447"/>
      <c r="AX68" s="448"/>
      <c r="AY68" s="447"/>
      <c r="AZ68" s="449"/>
      <c r="BA68" s="446"/>
      <c r="BB68" s="450"/>
      <c r="BC68" s="446"/>
      <c r="BD68" s="450"/>
      <c r="BE68" s="451"/>
      <c r="BF68" s="452"/>
      <c r="BG68" s="573"/>
      <c r="BH68" s="452"/>
    </row>
    <row r="69" spans="1:60" s="49" customFormat="1" ht="92.25" customHeight="1">
      <c r="A69" s="640"/>
      <c r="B69" s="286">
        <v>57</v>
      </c>
      <c r="C69" s="239" t="s">
        <v>45</v>
      </c>
      <c r="D69" s="534" t="s">
        <v>400</v>
      </c>
      <c r="E69" s="299" t="s">
        <v>357</v>
      </c>
      <c r="F69" s="239" t="s">
        <v>399</v>
      </c>
      <c r="G69" s="241" t="s">
        <v>25</v>
      </c>
      <c r="H69" s="463"/>
      <c r="I69" s="492">
        <v>1</v>
      </c>
      <c r="J69" s="54">
        <v>9600000</v>
      </c>
      <c r="K69" s="44">
        <f t="shared" si="73"/>
        <v>1.0064621874999999</v>
      </c>
      <c r="L69" s="366">
        <f>'3. אוכלוסייה כלל ישראל'!H11</f>
        <v>9662037</v>
      </c>
      <c r="M69" s="388">
        <f t="shared" si="74"/>
        <v>1</v>
      </c>
      <c r="N69" s="408">
        <f t="shared" si="75"/>
        <v>9600000</v>
      </c>
      <c r="O69" s="454">
        <f>'2. אוכ תא השטח'!J11</f>
        <v>226827</v>
      </c>
      <c r="P69" s="455">
        <f t="shared" ref="P69" si="76">O69/$Q$11</f>
        <v>1</v>
      </c>
      <c r="Q69" s="456">
        <f t="shared" ref="Q69" si="77">O69/N69</f>
        <v>2.3627812500000001E-2</v>
      </c>
      <c r="R69" s="457"/>
      <c r="S69" s="458">
        <f t="shared" ref="S69" si="78">R69-Q69</f>
        <v>-2.3627812500000001E-2</v>
      </c>
      <c r="T69" s="459"/>
      <c r="U69" s="460">
        <f t="shared" si="62"/>
        <v>0</v>
      </c>
      <c r="V69" s="461">
        <f>'2. אוכ תא השטח'!M11</f>
        <v>300000</v>
      </c>
      <c r="W69" s="458">
        <f t="shared" si="14"/>
        <v>0</v>
      </c>
      <c r="X69" s="458">
        <f t="shared" si="15"/>
        <v>0</v>
      </c>
      <c r="Y69" s="459"/>
      <c r="Z69" s="462">
        <f t="shared" si="16"/>
        <v>0</v>
      </c>
      <c r="AA69" s="461">
        <f>'2. אוכ תא השטח'!P11</f>
        <v>400000</v>
      </c>
      <c r="AB69" s="456">
        <f t="shared" si="57"/>
        <v>0</v>
      </c>
      <c r="AC69" s="600">
        <f t="shared" si="58"/>
        <v>0</v>
      </c>
      <c r="AD69" s="610">
        <f t="shared" si="17"/>
        <v>0</v>
      </c>
      <c r="AE69" s="621"/>
      <c r="AF69" s="615">
        <f t="shared" si="71"/>
        <v>0</v>
      </c>
      <c r="AG69" s="462">
        <f t="shared" si="72"/>
        <v>0</v>
      </c>
      <c r="AH69" s="83"/>
      <c r="AI69" s="287" t="s">
        <v>16</v>
      </c>
      <c r="AJ69" s="33" t="s">
        <v>48</v>
      </c>
      <c r="AK69" s="453"/>
      <c r="AL69" s="33" t="s">
        <v>49</v>
      </c>
      <c r="AM69" s="439"/>
      <c r="AN69" s="440"/>
      <c r="AO69" s="441"/>
      <c r="AP69" s="442"/>
      <c r="AQ69" s="442"/>
      <c r="AR69" s="443"/>
      <c r="AS69" s="442"/>
      <c r="AT69" s="444"/>
      <c r="AU69" s="445"/>
      <c r="AV69" s="446"/>
      <c r="AW69" s="447"/>
      <c r="AX69" s="448"/>
      <c r="AY69" s="447"/>
      <c r="AZ69" s="449"/>
      <c r="BA69" s="446"/>
      <c r="BB69" s="450"/>
      <c r="BC69" s="446"/>
      <c r="BD69" s="450"/>
      <c r="BE69" s="451"/>
      <c r="BF69" s="452"/>
      <c r="BG69" s="573"/>
      <c r="BH69" s="452"/>
    </row>
    <row r="70" spans="1:60" s="49" customFormat="1" ht="75.75" customHeight="1">
      <c r="A70" s="640"/>
      <c r="B70" s="286">
        <v>58</v>
      </c>
      <c r="C70" s="299" t="s">
        <v>45</v>
      </c>
      <c r="D70" s="534" t="s">
        <v>390</v>
      </c>
      <c r="E70" s="299" t="s">
        <v>395</v>
      </c>
      <c r="F70" s="299" t="s">
        <v>394</v>
      </c>
      <c r="G70" s="261" t="s">
        <v>166</v>
      </c>
      <c r="H70" s="250"/>
      <c r="I70" s="368">
        <v>1</v>
      </c>
      <c r="J70" s="54">
        <v>9600000</v>
      </c>
      <c r="K70" s="44">
        <f t="shared" si="73"/>
        <v>1.0064621874999999</v>
      </c>
      <c r="L70" s="366">
        <f>'3. אוכלוסייה כלל ישראל'!H29</f>
        <v>6520145</v>
      </c>
      <c r="M70" s="388">
        <f t="shared" si="74"/>
        <v>0.67482095131699449</v>
      </c>
      <c r="N70" s="408">
        <f t="shared" si="75"/>
        <v>6478281.1326431483</v>
      </c>
      <c r="O70" s="454">
        <f>'2. אוכ תא השטח'!J29</f>
        <v>157914</v>
      </c>
      <c r="P70" s="455">
        <f t="shared" ref="P70" si="79">O70/$Q$11</f>
        <v>0.6961869618696187</v>
      </c>
      <c r="Q70" s="456">
        <f t="shared" ref="Q70" si="80">O70/N70</f>
        <v>2.4375910332803178E-2</v>
      </c>
      <c r="R70" s="457"/>
      <c r="S70" s="458">
        <f t="shared" ref="S70" si="81">R70-Q70</f>
        <v>-2.4375910332803178E-2</v>
      </c>
      <c r="T70" s="459"/>
      <c r="U70" s="460">
        <f t="shared" si="62"/>
        <v>0</v>
      </c>
      <c r="V70" s="461">
        <f>'2. אוכ תא השטח'!M29</f>
        <v>208856.0885608856</v>
      </c>
      <c r="W70" s="458">
        <f t="shared" si="14"/>
        <v>0</v>
      </c>
      <c r="X70" s="458">
        <f t="shared" si="15"/>
        <v>0</v>
      </c>
      <c r="Y70" s="459"/>
      <c r="Z70" s="462">
        <f t="shared" si="16"/>
        <v>0</v>
      </c>
      <c r="AA70" s="461">
        <f>'2. אוכ תא השטח'!P29</f>
        <v>278474.78474784747</v>
      </c>
      <c r="AB70" s="456">
        <f t="shared" si="57"/>
        <v>0</v>
      </c>
      <c r="AC70" s="600">
        <f t="shared" si="58"/>
        <v>0</v>
      </c>
      <c r="AD70" s="610">
        <f t="shared" si="17"/>
        <v>0</v>
      </c>
      <c r="AE70" s="621"/>
      <c r="AF70" s="615">
        <f t="shared" si="71"/>
        <v>0</v>
      </c>
      <c r="AG70" s="462">
        <f t="shared" si="72"/>
        <v>0</v>
      </c>
      <c r="AH70" s="83"/>
      <c r="AI70" s="287" t="s">
        <v>16</v>
      </c>
      <c r="AJ70" s="33" t="s">
        <v>48</v>
      </c>
      <c r="AK70" s="453"/>
      <c r="AL70" s="33" t="s">
        <v>49</v>
      </c>
      <c r="AM70" s="439"/>
      <c r="AN70" s="440"/>
      <c r="AO70" s="441"/>
      <c r="AP70" s="442"/>
      <c r="AQ70" s="442"/>
      <c r="AR70" s="443"/>
      <c r="AS70" s="442"/>
      <c r="AT70" s="444"/>
      <c r="AU70" s="445"/>
      <c r="AV70" s="446"/>
      <c r="AW70" s="447"/>
      <c r="AX70" s="448"/>
      <c r="AY70" s="447"/>
      <c r="AZ70" s="449"/>
      <c r="BA70" s="446"/>
      <c r="BB70" s="450"/>
      <c r="BC70" s="446"/>
      <c r="BD70" s="450"/>
      <c r="BE70" s="451"/>
      <c r="BF70" s="452"/>
      <c r="BG70" s="573"/>
      <c r="BH70" s="452"/>
    </row>
    <row r="71" spans="1:60" s="49" customFormat="1" ht="93" customHeight="1">
      <c r="A71" s="640"/>
      <c r="B71" s="286">
        <v>59</v>
      </c>
      <c r="C71" s="299" t="s">
        <v>45</v>
      </c>
      <c r="D71" s="534" t="s">
        <v>435</v>
      </c>
      <c r="E71" s="299" t="s">
        <v>393</v>
      </c>
      <c r="F71" s="299" t="s">
        <v>394</v>
      </c>
      <c r="G71" s="261" t="s">
        <v>166</v>
      </c>
      <c r="H71" s="250"/>
      <c r="I71" s="368">
        <v>1</v>
      </c>
      <c r="J71" s="54">
        <v>9600000</v>
      </c>
      <c r="K71" s="44">
        <f t="shared" si="73"/>
        <v>1.0064621874999999</v>
      </c>
      <c r="L71" s="366">
        <f>'3. אוכלוסייה כלל ישראל'!H29</f>
        <v>6520145</v>
      </c>
      <c r="M71" s="388">
        <f t="shared" si="74"/>
        <v>0.67482095131699449</v>
      </c>
      <c r="N71" s="408">
        <f t="shared" si="75"/>
        <v>6478281.1326431483</v>
      </c>
      <c r="O71" s="454">
        <f>'2. אוכ תא השטח'!J29</f>
        <v>157914</v>
      </c>
      <c r="P71" s="455">
        <f t="shared" ref="P71" si="82">O71/$Q$11</f>
        <v>0.6961869618696187</v>
      </c>
      <c r="Q71" s="456">
        <f t="shared" ref="Q71" si="83">O71/N71</f>
        <v>2.4375910332803178E-2</v>
      </c>
      <c r="R71" s="457"/>
      <c r="S71" s="458">
        <f t="shared" ref="S71" si="84">R71-Q71</f>
        <v>-2.4375910332803178E-2</v>
      </c>
      <c r="T71" s="459"/>
      <c r="U71" s="460">
        <f t="shared" si="62"/>
        <v>0</v>
      </c>
      <c r="V71" s="461">
        <f>'2. אוכ תא השטח'!M29</f>
        <v>208856.0885608856</v>
      </c>
      <c r="W71" s="458">
        <f t="shared" si="14"/>
        <v>0</v>
      </c>
      <c r="X71" s="458">
        <f t="shared" si="15"/>
        <v>0</v>
      </c>
      <c r="Y71" s="459"/>
      <c r="Z71" s="462">
        <f t="shared" si="16"/>
        <v>0</v>
      </c>
      <c r="AA71" s="461">
        <f>'2. אוכ תא השטח'!P29</f>
        <v>278474.78474784747</v>
      </c>
      <c r="AB71" s="456">
        <f t="shared" si="57"/>
        <v>0</v>
      </c>
      <c r="AC71" s="600">
        <f t="shared" si="58"/>
        <v>0</v>
      </c>
      <c r="AD71" s="610">
        <f t="shared" si="17"/>
        <v>0</v>
      </c>
      <c r="AE71" s="621"/>
      <c r="AF71" s="615">
        <f t="shared" si="71"/>
        <v>0</v>
      </c>
      <c r="AG71" s="462">
        <f t="shared" si="72"/>
        <v>0</v>
      </c>
      <c r="AH71" s="83"/>
      <c r="AI71" s="287" t="s">
        <v>16</v>
      </c>
      <c r="AJ71" s="33" t="s">
        <v>48</v>
      </c>
      <c r="AK71" s="453"/>
      <c r="AL71" s="33" t="s">
        <v>49</v>
      </c>
      <c r="AM71" s="439"/>
      <c r="AN71" s="440"/>
      <c r="AO71" s="441"/>
      <c r="AP71" s="442"/>
      <c r="AQ71" s="442"/>
      <c r="AR71" s="443"/>
      <c r="AS71" s="442"/>
      <c r="AT71" s="444"/>
      <c r="AU71" s="445"/>
      <c r="AV71" s="446"/>
      <c r="AW71" s="447"/>
      <c r="AX71" s="448"/>
      <c r="AY71" s="447"/>
      <c r="AZ71" s="449"/>
      <c r="BA71" s="446"/>
      <c r="BB71" s="450"/>
      <c r="BC71" s="446"/>
      <c r="BD71" s="450"/>
      <c r="BE71" s="451"/>
      <c r="BF71" s="452"/>
      <c r="BG71" s="573"/>
      <c r="BH71" s="452"/>
    </row>
    <row r="72" spans="1:60" s="49" customFormat="1" ht="108.4" customHeight="1">
      <c r="A72" s="640"/>
      <c r="B72" s="286">
        <v>60</v>
      </c>
      <c r="C72" s="299" t="s">
        <v>45</v>
      </c>
      <c r="D72" s="534" t="s">
        <v>391</v>
      </c>
      <c r="E72" s="299" t="s">
        <v>392</v>
      </c>
      <c r="F72" s="299" t="s">
        <v>394</v>
      </c>
      <c r="G72" s="261" t="s">
        <v>166</v>
      </c>
      <c r="H72" s="250"/>
      <c r="I72" s="368">
        <v>1</v>
      </c>
      <c r="J72" s="54">
        <v>9600000</v>
      </c>
      <c r="K72" s="44">
        <f t="shared" si="73"/>
        <v>1.0064621874999999</v>
      </c>
      <c r="L72" s="366">
        <f>'3. אוכלוסייה כלל ישראל'!H29</f>
        <v>6520145</v>
      </c>
      <c r="M72" s="388">
        <f t="shared" si="74"/>
        <v>0.67482095131699449</v>
      </c>
      <c r="N72" s="408">
        <f t="shared" si="75"/>
        <v>6478281.1326431483</v>
      </c>
      <c r="O72" s="454">
        <f>'2. אוכ תא השטח'!J29</f>
        <v>157914</v>
      </c>
      <c r="P72" s="455">
        <f t="shared" ref="P72" si="85">O72/$Q$11</f>
        <v>0.6961869618696187</v>
      </c>
      <c r="Q72" s="456">
        <f t="shared" ref="Q72" si="86">O72/N72</f>
        <v>2.4375910332803178E-2</v>
      </c>
      <c r="R72" s="457"/>
      <c r="S72" s="458">
        <f t="shared" ref="S72" si="87">R72-Q72</f>
        <v>-2.4375910332803178E-2</v>
      </c>
      <c r="T72" s="459"/>
      <c r="U72" s="460">
        <f t="shared" si="62"/>
        <v>0</v>
      </c>
      <c r="V72" s="461">
        <f>'2. אוכ תא השטח'!M29</f>
        <v>208856.0885608856</v>
      </c>
      <c r="W72" s="458">
        <f t="shared" si="14"/>
        <v>0</v>
      </c>
      <c r="X72" s="458">
        <f t="shared" si="15"/>
        <v>0</v>
      </c>
      <c r="Y72" s="459"/>
      <c r="Z72" s="462">
        <f t="shared" si="16"/>
        <v>0</v>
      </c>
      <c r="AA72" s="461">
        <f>'2. אוכ תא השטח'!P29</f>
        <v>278474.78474784747</v>
      </c>
      <c r="AB72" s="456">
        <f t="shared" si="57"/>
        <v>0</v>
      </c>
      <c r="AC72" s="600">
        <f t="shared" si="58"/>
        <v>0</v>
      </c>
      <c r="AD72" s="610">
        <f t="shared" si="17"/>
        <v>0</v>
      </c>
      <c r="AE72" s="621"/>
      <c r="AF72" s="615">
        <f t="shared" si="71"/>
        <v>0</v>
      </c>
      <c r="AG72" s="462">
        <f t="shared" si="72"/>
        <v>0</v>
      </c>
      <c r="AH72" s="83"/>
      <c r="AI72" s="287" t="s">
        <v>16</v>
      </c>
      <c r="AJ72" s="33" t="s">
        <v>48</v>
      </c>
      <c r="AK72" s="453"/>
      <c r="AL72" s="33" t="s">
        <v>49</v>
      </c>
      <c r="AM72" s="439"/>
      <c r="AN72" s="440"/>
      <c r="AO72" s="441"/>
      <c r="AP72" s="442"/>
      <c r="AQ72" s="442"/>
      <c r="AR72" s="443"/>
      <c r="AS72" s="442"/>
      <c r="AT72" s="444"/>
      <c r="AU72" s="445"/>
      <c r="AV72" s="446"/>
      <c r="AW72" s="447"/>
      <c r="AX72" s="448"/>
      <c r="AY72" s="447"/>
      <c r="AZ72" s="449"/>
      <c r="BA72" s="446"/>
      <c r="BB72" s="450"/>
      <c r="BC72" s="446"/>
      <c r="BD72" s="450"/>
      <c r="BE72" s="451"/>
      <c r="BF72" s="452"/>
      <c r="BG72" s="573"/>
      <c r="BH72" s="452"/>
    </row>
    <row r="73" spans="1:60" s="49" customFormat="1" ht="119.25" customHeight="1" thickBot="1">
      <c r="A73" s="641"/>
      <c r="B73" s="243">
        <v>61</v>
      </c>
      <c r="C73" s="244" t="s">
        <v>45</v>
      </c>
      <c r="D73" s="251" t="s">
        <v>356</v>
      </c>
      <c r="E73" s="256" t="s">
        <v>467</v>
      </c>
      <c r="F73" s="256" t="s">
        <v>402</v>
      </c>
      <c r="G73" s="245" t="s">
        <v>175</v>
      </c>
      <c r="H73" s="351"/>
      <c r="I73" s="383">
        <v>1</v>
      </c>
      <c r="J73" s="53">
        <v>9600000</v>
      </c>
      <c r="K73" s="53">
        <f t="shared" si="73"/>
        <v>1.0064621874999999</v>
      </c>
      <c r="L73" s="364">
        <f>'3. אוכלוסייה כלל ישראל'!H30</f>
        <v>3188437</v>
      </c>
      <c r="M73" s="389">
        <f t="shared" si="74"/>
        <v>0.32999635584090603</v>
      </c>
      <c r="N73" s="409">
        <f t="shared" si="75"/>
        <v>3167965.0160726979</v>
      </c>
      <c r="O73" s="454">
        <f>'2. אוכ תא השטח'!J30</f>
        <v>78957</v>
      </c>
      <c r="P73" s="455">
        <f t="shared" ref="P73" si="88">O73/$Q$11</f>
        <v>0.34809348093480935</v>
      </c>
      <c r="Q73" s="456">
        <f t="shared" ref="Q73" si="89">O73/N73</f>
        <v>2.4923570683202299E-2</v>
      </c>
      <c r="R73" s="457"/>
      <c r="S73" s="458">
        <f t="shared" ref="S73" si="90">R73-Q73</f>
        <v>-2.4923570683202299E-2</v>
      </c>
      <c r="T73" s="459"/>
      <c r="U73" s="460">
        <f t="shared" si="62"/>
        <v>0</v>
      </c>
      <c r="V73" s="461">
        <f>'2. אוכ תא השטח'!M30</f>
        <v>104428.0442804428</v>
      </c>
      <c r="W73" s="458">
        <f t="shared" si="14"/>
        <v>0</v>
      </c>
      <c r="X73" s="458">
        <f t="shared" si="15"/>
        <v>0</v>
      </c>
      <c r="Y73" s="459"/>
      <c r="Z73" s="462">
        <f t="shared" si="16"/>
        <v>0</v>
      </c>
      <c r="AA73" s="461">
        <f>'2. אוכ תא השטח'!P30</f>
        <v>139237.39237392374</v>
      </c>
      <c r="AB73" s="456">
        <f t="shared" si="57"/>
        <v>0</v>
      </c>
      <c r="AC73" s="600">
        <f t="shared" si="58"/>
        <v>0</v>
      </c>
      <c r="AD73" s="610">
        <f t="shared" si="17"/>
        <v>0</v>
      </c>
      <c r="AE73" s="621"/>
      <c r="AF73" s="615">
        <f t="shared" si="71"/>
        <v>0</v>
      </c>
      <c r="AG73" s="462">
        <f t="shared" si="72"/>
        <v>0</v>
      </c>
      <c r="AH73" s="83"/>
      <c r="AI73" s="37" t="s">
        <v>46</v>
      </c>
      <c r="AJ73" s="476" t="s">
        <v>48</v>
      </c>
      <c r="AK73" s="477"/>
      <c r="AL73" s="476" t="s">
        <v>49</v>
      </c>
      <c r="AM73" s="478"/>
      <c r="AN73" s="479"/>
      <c r="AO73" s="480"/>
      <c r="AP73" s="481"/>
      <c r="AQ73" s="481"/>
      <c r="AR73" s="482"/>
      <c r="AS73" s="481"/>
      <c r="AT73" s="483"/>
      <c r="AU73" s="484"/>
      <c r="AV73" s="485"/>
      <c r="AW73" s="486"/>
      <c r="AX73" s="487"/>
      <c r="AY73" s="486"/>
      <c r="AZ73" s="488"/>
      <c r="BA73" s="485"/>
      <c r="BB73" s="489"/>
      <c r="BC73" s="485"/>
      <c r="BD73" s="489"/>
      <c r="BE73" s="490"/>
      <c r="BF73" s="491"/>
      <c r="BG73" s="578"/>
      <c r="BH73" s="491"/>
    </row>
    <row r="74" spans="1:60" s="49" customFormat="1" ht="112">
      <c r="A74" s="638" t="s">
        <v>143</v>
      </c>
      <c r="B74" s="234">
        <v>62</v>
      </c>
      <c r="C74" s="235" t="s">
        <v>14</v>
      </c>
      <c r="D74" s="235" t="s">
        <v>306</v>
      </c>
      <c r="E74" s="235" t="s">
        <v>154</v>
      </c>
      <c r="F74" s="235" t="s">
        <v>15</v>
      </c>
      <c r="G74" s="414" t="s">
        <v>170</v>
      </c>
      <c r="H74" s="237"/>
      <c r="I74" s="372">
        <v>300</v>
      </c>
      <c r="J74" s="50">
        <v>20000</v>
      </c>
      <c r="K74" s="50">
        <f t="shared" si="73"/>
        <v>483.10185000000001</v>
      </c>
      <c r="L74" s="379">
        <f>'3. אוכלוסייה כלל ישראל'!H17</f>
        <v>3185494</v>
      </c>
      <c r="M74" s="387">
        <f t="shared" si="74"/>
        <v>0.32969176168544995</v>
      </c>
      <c r="N74" s="407">
        <f t="shared" si="75"/>
        <v>6593.8352337089991</v>
      </c>
      <c r="O74" s="348">
        <f>'2. אוכ תא השטח'!J17</f>
        <v>70264</v>
      </c>
      <c r="P74" s="329">
        <f t="shared" ref="P74:P83" si="91">O74/$Q$11</f>
        <v>0.3097691191965683</v>
      </c>
      <c r="Q74" s="336">
        <f t="shared" ref="Q74:Q83" si="92">O74/N74</f>
        <v>10.656013914450947</v>
      </c>
      <c r="R74" s="392"/>
      <c r="S74" s="384">
        <f t="shared" ref="S74:S83" si="93">R74-Q74</f>
        <v>-10.656013914450947</v>
      </c>
      <c r="T74" s="373"/>
      <c r="U74" s="399">
        <f t="shared" ref="U74:U83" si="94">R74+T74</f>
        <v>0</v>
      </c>
      <c r="V74" s="266">
        <f>'2. אוכ תא השטח'!M17</f>
        <v>92930.735758970492</v>
      </c>
      <c r="W74" s="267">
        <f t="shared" si="14"/>
        <v>0</v>
      </c>
      <c r="X74" s="267">
        <f t="shared" si="15"/>
        <v>0</v>
      </c>
      <c r="Y74" s="268"/>
      <c r="Z74" s="330">
        <f t="shared" ref="Z74:Z89" si="95">U74+Y74</f>
        <v>0</v>
      </c>
      <c r="AA74" s="583">
        <f>'2. אוכ תא השטח'!P17</f>
        <v>123907.64767862733</v>
      </c>
      <c r="AB74" s="602">
        <f t="shared" si="57"/>
        <v>0</v>
      </c>
      <c r="AC74" s="597">
        <f t="shared" si="58"/>
        <v>0</v>
      </c>
      <c r="AD74" s="607">
        <f t="shared" ref="AD74:AD89" si="96">Z74-AB74</f>
        <v>0</v>
      </c>
      <c r="AE74" s="618"/>
      <c r="AF74" s="612">
        <f t="shared" ref="AF74" si="97">U74+AE74</f>
        <v>0</v>
      </c>
      <c r="AG74" s="274">
        <f t="shared" ref="AG74" si="98">Z74+AE74</f>
        <v>0</v>
      </c>
      <c r="AH74" s="83"/>
      <c r="AI74" s="77" t="s">
        <v>16</v>
      </c>
      <c r="AJ74" s="20" t="s">
        <v>123</v>
      </c>
      <c r="AK74" s="20" t="s">
        <v>17</v>
      </c>
      <c r="AL74" s="20" t="s">
        <v>18</v>
      </c>
      <c r="AM74" s="20"/>
      <c r="AN74" s="90" t="s">
        <v>206</v>
      </c>
      <c r="AO74" s="74"/>
      <c r="AP74" s="51"/>
      <c r="AQ74" s="51"/>
      <c r="AR74" s="51"/>
      <c r="AS74" s="52">
        <v>300</v>
      </c>
      <c r="AT74" s="282"/>
      <c r="AU74" s="78">
        <v>0.4</v>
      </c>
      <c r="AV74" s="166"/>
      <c r="AW74" s="127"/>
      <c r="AX74" s="163"/>
      <c r="AY74" s="127"/>
      <c r="AZ74" s="177"/>
      <c r="BA74" s="144">
        <f t="shared" ref="BA74:BA83" si="99">T74*AS74</f>
        <v>0</v>
      </c>
      <c r="BB74" s="152">
        <f t="shared" ref="BB74:BB83" si="100">T74*AU74</f>
        <v>0</v>
      </c>
      <c r="BC74" s="148">
        <f t="shared" ref="BC74:BC83" si="101">U74*AS74</f>
        <v>0</v>
      </c>
      <c r="BD74" s="156">
        <f t="shared" ref="BD74:BD83" si="102">U74*AU74</f>
        <v>0</v>
      </c>
      <c r="BE74" s="318">
        <f t="shared" ref="BE74:BE83" si="103">Z74*AS74</f>
        <v>0</v>
      </c>
      <c r="BF74" s="319">
        <f t="shared" ref="BF74:BF83" si="104">Z74*AU74</f>
        <v>0</v>
      </c>
      <c r="BG74" s="571">
        <f t="shared" ref="BG74:BG83" si="105">AG74*AS74</f>
        <v>0</v>
      </c>
      <c r="BH74" s="160">
        <f t="shared" ref="BH74:BH83" si="106">AG74*AU74</f>
        <v>0</v>
      </c>
    </row>
    <row r="75" spans="1:60" s="49" customFormat="1" ht="70">
      <c r="A75" s="639"/>
      <c r="B75" s="238">
        <v>63</v>
      </c>
      <c r="C75" s="240" t="s">
        <v>14</v>
      </c>
      <c r="D75" s="240" t="s">
        <v>307</v>
      </c>
      <c r="E75" s="240" t="s">
        <v>156</v>
      </c>
      <c r="F75" s="240" t="s">
        <v>19</v>
      </c>
      <c r="G75" s="249" t="s">
        <v>169</v>
      </c>
      <c r="H75" s="257" t="s">
        <v>22</v>
      </c>
      <c r="I75" s="368">
        <v>374</v>
      </c>
      <c r="J75" s="54">
        <v>25000</v>
      </c>
      <c r="K75" s="44">
        <f t="shared" si="73"/>
        <v>386.48147999999998</v>
      </c>
      <c r="L75" s="366">
        <f>'3. אוכלוסייה כלל ישראל'!H28</f>
        <v>5318380</v>
      </c>
      <c r="M75" s="388">
        <f t="shared" si="74"/>
        <v>0.55044086459201103</v>
      </c>
      <c r="N75" s="408">
        <f t="shared" si="75"/>
        <v>13761.021614800275</v>
      </c>
      <c r="O75" s="404">
        <f>'2. אוכ תא השטח'!J28</f>
        <v>122160</v>
      </c>
      <c r="P75" s="374">
        <f t="shared" si="91"/>
        <v>0.53856022431192052</v>
      </c>
      <c r="Q75" s="395">
        <f t="shared" si="92"/>
        <v>8.8772478831523891</v>
      </c>
      <c r="R75" s="393"/>
      <c r="S75" s="385">
        <f t="shared" si="93"/>
        <v>-8.8772478831523891</v>
      </c>
      <c r="T75" s="375"/>
      <c r="U75" s="400">
        <f t="shared" si="94"/>
        <v>0</v>
      </c>
      <c r="V75" s="270">
        <f>'2. אוכ תא השטח'!M28</f>
        <v>161568.06729357617</v>
      </c>
      <c r="W75" s="264">
        <f t="shared" si="14"/>
        <v>0</v>
      </c>
      <c r="X75" s="264">
        <f t="shared" si="15"/>
        <v>0</v>
      </c>
      <c r="Y75" s="265"/>
      <c r="Z75" s="331">
        <f t="shared" si="95"/>
        <v>0</v>
      </c>
      <c r="AA75" s="585">
        <f>'2. אוכ תא השטח'!P28</f>
        <v>215424.08972476822</v>
      </c>
      <c r="AB75" s="603">
        <f t="shared" si="57"/>
        <v>0</v>
      </c>
      <c r="AC75" s="598">
        <f t="shared" si="58"/>
        <v>0</v>
      </c>
      <c r="AD75" s="608">
        <f t="shared" si="96"/>
        <v>0</v>
      </c>
      <c r="AE75" s="619"/>
      <c r="AF75" s="613">
        <f t="shared" ref="AF75:AF84" si="107">U75+AE75</f>
        <v>0</v>
      </c>
      <c r="AG75" s="275">
        <f t="shared" ref="AG75:AG84" si="108">Z75+AE75</f>
        <v>0</v>
      </c>
      <c r="AH75" s="83"/>
      <c r="AI75" s="31" t="s">
        <v>16</v>
      </c>
      <c r="AJ75" s="32" t="s">
        <v>123</v>
      </c>
      <c r="AK75" s="32" t="s">
        <v>20</v>
      </c>
      <c r="AL75" s="32" t="s">
        <v>21</v>
      </c>
      <c r="AM75" s="23"/>
      <c r="AN75" s="89" t="s">
        <v>203</v>
      </c>
      <c r="AO75" s="60"/>
      <c r="AP75" s="42"/>
      <c r="AQ75" s="42"/>
      <c r="AR75" s="42"/>
      <c r="AS75" s="43">
        <v>300</v>
      </c>
      <c r="AT75" s="284"/>
      <c r="AU75" s="70"/>
      <c r="AV75" s="167"/>
      <c r="AW75" s="128"/>
      <c r="AX75" s="164"/>
      <c r="AY75" s="128"/>
      <c r="AZ75" s="178"/>
      <c r="BA75" s="145">
        <f t="shared" si="99"/>
        <v>0</v>
      </c>
      <c r="BB75" s="153">
        <f t="shared" si="100"/>
        <v>0</v>
      </c>
      <c r="BC75" s="149">
        <f t="shared" si="101"/>
        <v>0</v>
      </c>
      <c r="BD75" s="157">
        <f t="shared" si="102"/>
        <v>0</v>
      </c>
      <c r="BE75" s="141">
        <f t="shared" si="103"/>
        <v>0</v>
      </c>
      <c r="BF75" s="161">
        <f t="shared" si="104"/>
        <v>0</v>
      </c>
      <c r="BG75" s="572">
        <f t="shared" si="105"/>
        <v>0</v>
      </c>
      <c r="BH75" s="161">
        <f t="shared" si="106"/>
        <v>0</v>
      </c>
    </row>
    <row r="76" spans="1:60" s="49" customFormat="1" ht="126">
      <c r="A76" s="639"/>
      <c r="B76" s="238">
        <v>64</v>
      </c>
      <c r="C76" s="240" t="s">
        <v>14</v>
      </c>
      <c r="D76" s="258" t="s">
        <v>336</v>
      </c>
      <c r="E76" s="258" t="s">
        <v>26</v>
      </c>
      <c r="F76" s="258" t="s">
        <v>19</v>
      </c>
      <c r="G76" s="259" t="s">
        <v>168</v>
      </c>
      <c r="H76" s="250"/>
      <c r="I76" s="369">
        <v>130</v>
      </c>
      <c r="J76" s="54">
        <v>38000</v>
      </c>
      <c r="K76" s="44">
        <f t="shared" si="73"/>
        <v>254.26413157894737</v>
      </c>
      <c r="L76" s="366">
        <f>'3. אוכלוסייה כלל ישראל'!H32</f>
        <v>4150013</v>
      </c>
      <c r="M76" s="388">
        <f t="shared" si="74"/>
        <v>0.42951739886734031</v>
      </c>
      <c r="N76" s="408">
        <f t="shared" si="75"/>
        <v>16321.661156958931</v>
      </c>
      <c r="O76" s="404">
        <f>'2. אוכ תא השטח'!J32</f>
        <v>91953</v>
      </c>
      <c r="P76" s="374">
        <f t="shared" si="91"/>
        <v>0.40538824743086138</v>
      </c>
      <c r="Q76" s="395">
        <f t="shared" si="92"/>
        <v>5.6338015546165634</v>
      </c>
      <c r="R76" s="393"/>
      <c r="S76" s="385">
        <f t="shared" si="93"/>
        <v>-5.6338015546165634</v>
      </c>
      <c r="T76" s="375"/>
      <c r="U76" s="400">
        <f t="shared" si="94"/>
        <v>0</v>
      </c>
      <c r="V76" s="270">
        <f>'2. אוכ תא השטח'!M32</f>
        <v>121616.47422925843</v>
      </c>
      <c r="W76" s="264">
        <f t="shared" si="14"/>
        <v>0</v>
      </c>
      <c r="X76" s="264">
        <f t="shared" si="15"/>
        <v>0</v>
      </c>
      <c r="Y76" s="265"/>
      <c r="Z76" s="331">
        <f t="shared" si="95"/>
        <v>0</v>
      </c>
      <c r="AA76" s="585">
        <f>'2. אוכ תא השטח'!P32</f>
        <v>162155.29897234458</v>
      </c>
      <c r="AB76" s="603">
        <f t="shared" si="57"/>
        <v>0</v>
      </c>
      <c r="AC76" s="598">
        <f t="shared" si="58"/>
        <v>0</v>
      </c>
      <c r="AD76" s="608">
        <f t="shared" si="96"/>
        <v>0</v>
      </c>
      <c r="AE76" s="619"/>
      <c r="AF76" s="613">
        <f t="shared" si="107"/>
        <v>0</v>
      </c>
      <c r="AG76" s="275">
        <f t="shared" si="108"/>
        <v>0</v>
      </c>
      <c r="AH76" s="83"/>
      <c r="AI76" s="31" t="s">
        <v>16</v>
      </c>
      <c r="AJ76" s="38" t="s">
        <v>27</v>
      </c>
      <c r="AK76" s="38"/>
      <c r="AL76" s="38" t="s">
        <v>28</v>
      </c>
      <c r="AM76" s="39"/>
      <c r="AN76" s="89" t="s">
        <v>205</v>
      </c>
      <c r="AO76" s="60"/>
      <c r="AP76" s="42"/>
      <c r="AQ76" s="42"/>
      <c r="AR76" s="42"/>
      <c r="AS76" s="43">
        <v>300</v>
      </c>
      <c r="AT76" s="284"/>
      <c r="AU76" s="69">
        <v>0.4</v>
      </c>
      <c r="AV76" s="167"/>
      <c r="AW76" s="128"/>
      <c r="AX76" s="164"/>
      <c r="AY76" s="128"/>
      <c r="AZ76" s="178"/>
      <c r="BA76" s="145">
        <f t="shared" si="99"/>
        <v>0</v>
      </c>
      <c r="BB76" s="153">
        <f t="shared" si="100"/>
        <v>0</v>
      </c>
      <c r="BC76" s="149">
        <f t="shared" si="101"/>
        <v>0</v>
      </c>
      <c r="BD76" s="157">
        <f t="shared" si="102"/>
        <v>0</v>
      </c>
      <c r="BE76" s="141">
        <f t="shared" si="103"/>
        <v>0</v>
      </c>
      <c r="BF76" s="161">
        <f t="shared" si="104"/>
        <v>0</v>
      </c>
      <c r="BG76" s="572">
        <f t="shared" si="105"/>
        <v>0</v>
      </c>
      <c r="BH76" s="161">
        <f t="shared" si="106"/>
        <v>0</v>
      </c>
    </row>
    <row r="77" spans="1:60" s="49" customFormat="1" ht="84">
      <c r="A77" s="639"/>
      <c r="B77" s="238">
        <v>65</v>
      </c>
      <c r="C77" s="240" t="s">
        <v>14</v>
      </c>
      <c r="D77" s="240" t="s">
        <v>29</v>
      </c>
      <c r="E77" s="240" t="s">
        <v>30</v>
      </c>
      <c r="F77" s="240" t="s">
        <v>31</v>
      </c>
      <c r="G77" s="249" t="s">
        <v>171</v>
      </c>
      <c r="H77" s="250"/>
      <c r="I77" s="368">
        <v>150</v>
      </c>
      <c r="J77" s="54">
        <v>42000</v>
      </c>
      <c r="K77" s="44">
        <f t="shared" si="73"/>
        <v>230.04849999999999</v>
      </c>
      <c r="L77" s="366">
        <f>'3. אוכלוסייה כלל ישראל'!H12</f>
        <v>729357</v>
      </c>
      <c r="M77" s="388">
        <f t="shared" si="74"/>
        <v>7.5486877146092479E-2</v>
      </c>
      <c r="N77" s="408">
        <f t="shared" si="75"/>
        <v>3170.4488401358844</v>
      </c>
      <c r="O77" s="404">
        <f>'2. אוכ תא השטח'!J12</f>
        <v>15836</v>
      </c>
      <c r="P77" s="374">
        <f t="shared" si="91"/>
        <v>6.9815321809132067E-2</v>
      </c>
      <c r="Q77" s="395">
        <f t="shared" si="92"/>
        <v>4.9948763719276021</v>
      </c>
      <c r="R77" s="393"/>
      <c r="S77" s="385">
        <f t="shared" si="93"/>
        <v>-4.9948763719276021</v>
      </c>
      <c r="T77" s="375"/>
      <c r="U77" s="400">
        <f t="shared" si="94"/>
        <v>0</v>
      </c>
      <c r="V77" s="270">
        <f>'2. אוכ תא השטח'!M12</f>
        <v>20944.596542739622</v>
      </c>
      <c r="W77" s="264">
        <f t="shared" si="14"/>
        <v>0</v>
      </c>
      <c r="X77" s="264">
        <f t="shared" si="15"/>
        <v>0</v>
      </c>
      <c r="Y77" s="265"/>
      <c r="Z77" s="331">
        <f t="shared" si="95"/>
        <v>0</v>
      </c>
      <c r="AA77" s="585">
        <f>'2. אוכ תא השטח'!P12</f>
        <v>27926.12872365283</v>
      </c>
      <c r="AB77" s="603">
        <f t="shared" ref="AB77:AB89" si="109">U77*($AE$11/$Q$11)</f>
        <v>0</v>
      </c>
      <c r="AC77" s="598">
        <f t="shared" ref="AC77:AC89" si="110">U77-AB77</f>
        <v>0</v>
      </c>
      <c r="AD77" s="608">
        <f t="shared" si="96"/>
        <v>0</v>
      </c>
      <c r="AE77" s="619"/>
      <c r="AF77" s="613">
        <f t="shared" si="107"/>
        <v>0</v>
      </c>
      <c r="AG77" s="275">
        <f t="shared" si="108"/>
        <v>0</v>
      </c>
      <c r="AH77" s="83"/>
      <c r="AI77" s="31" t="s">
        <v>16</v>
      </c>
      <c r="AJ77" s="32" t="s">
        <v>123</v>
      </c>
      <c r="AK77" s="32" t="s">
        <v>32</v>
      </c>
      <c r="AL77" s="32" t="s">
        <v>18</v>
      </c>
      <c r="AM77" s="23"/>
      <c r="AN77" s="89" t="s">
        <v>204</v>
      </c>
      <c r="AO77" s="60"/>
      <c r="AP77" s="42"/>
      <c r="AQ77" s="42"/>
      <c r="AR77" s="42"/>
      <c r="AS77" s="43">
        <v>900</v>
      </c>
      <c r="AT77" s="284"/>
      <c r="AU77" s="69">
        <v>1.5</v>
      </c>
      <c r="AV77" s="167"/>
      <c r="AW77" s="128"/>
      <c r="AX77" s="164"/>
      <c r="AY77" s="128"/>
      <c r="AZ77" s="178"/>
      <c r="BA77" s="145">
        <f t="shared" si="99"/>
        <v>0</v>
      </c>
      <c r="BB77" s="153">
        <f t="shared" si="100"/>
        <v>0</v>
      </c>
      <c r="BC77" s="149">
        <f t="shared" si="101"/>
        <v>0</v>
      </c>
      <c r="BD77" s="157">
        <f t="shared" si="102"/>
        <v>0</v>
      </c>
      <c r="BE77" s="141">
        <f t="shared" si="103"/>
        <v>0</v>
      </c>
      <c r="BF77" s="161">
        <f t="shared" si="104"/>
        <v>0</v>
      </c>
      <c r="BG77" s="572">
        <f t="shared" si="105"/>
        <v>0</v>
      </c>
      <c r="BH77" s="161">
        <f t="shared" si="106"/>
        <v>0</v>
      </c>
    </row>
    <row r="78" spans="1:60" s="49" customFormat="1" ht="61.5" customHeight="1">
      <c r="A78" s="639"/>
      <c r="B78" s="238">
        <v>66</v>
      </c>
      <c r="C78" s="240" t="s">
        <v>14</v>
      </c>
      <c r="D78" s="240" t="s">
        <v>23</v>
      </c>
      <c r="E78" s="240" t="s">
        <v>155</v>
      </c>
      <c r="F78" s="240" t="s">
        <v>24</v>
      </c>
      <c r="G78" s="249" t="s">
        <v>25</v>
      </c>
      <c r="H78" s="257" t="s">
        <v>22</v>
      </c>
      <c r="I78" s="368">
        <v>50</v>
      </c>
      <c r="J78" s="54">
        <v>86000</v>
      </c>
      <c r="K78" s="44">
        <f t="shared" si="73"/>
        <v>112.34926744186046</v>
      </c>
      <c r="L78" s="366">
        <f>'3. אוכלוסייה כלל ישראל'!H11</f>
        <v>9662037</v>
      </c>
      <c r="M78" s="388">
        <f t="shared" si="74"/>
        <v>1</v>
      </c>
      <c r="N78" s="408">
        <f t="shared" si="75"/>
        <v>86000</v>
      </c>
      <c r="O78" s="405">
        <f>'2. אוכ תא השטח'!J11</f>
        <v>226827</v>
      </c>
      <c r="P78" s="374">
        <f t="shared" si="91"/>
        <v>1</v>
      </c>
      <c r="Q78" s="395">
        <f t="shared" si="92"/>
        <v>2.6375232558139534</v>
      </c>
      <c r="R78" s="393"/>
      <c r="S78" s="385">
        <f t="shared" si="93"/>
        <v>-2.6375232558139534</v>
      </c>
      <c r="T78" s="375"/>
      <c r="U78" s="400">
        <f t="shared" si="94"/>
        <v>0</v>
      </c>
      <c r="V78" s="269">
        <f>'2. אוכ תא השטח'!M11</f>
        <v>300000</v>
      </c>
      <c r="W78" s="264">
        <f t="shared" ref="W78:W89" si="111">U78*($Y$11/$Q$11)</f>
        <v>0</v>
      </c>
      <c r="X78" s="264">
        <f t="shared" ref="X78:X89" si="112">U78-W78</f>
        <v>0</v>
      </c>
      <c r="Y78" s="265"/>
      <c r="Z78" s="331">
        <f t="shared" si="95"/>
        <v>0</v>
      </c>
      <c r="AA78" s="584">
        <f>'2. אוכ תא השטח'!P11</f>
        <v>400000</v>
      </c>
      <c r="AB78" s="603">
        <f t="shared" si="109"/>
        <v>0</v>
      </c>
      <c r="AC78" s="598">
        <f t="shared" si="110"/>
        <v>0</v>
      </c>
      <c r="AD78" s="608">
        <f t="shared" si="96"/>
        <v>0</v>
      </c>
      <c r="AE78" s="619"/>
      <c r="AF78" s="613">
        <f t="shared" si="107"/>
        <v>0</v>
      </c>
      <c r="AG78" s="275">
        <f t="shared" si="108"/>
        <v>0</v>
      </c>
      <c r="AH78" s="83"/>
      <c r="AI78" s="31" t="s">
        <v>16</v>
      </c>
      <c r="AJ78" s="32" t="s">
        <v>123</v>
      </c>
      <c r="AK78" s="32" t="s">
        <v>20</v>
      </c>
      <c r="AL78" s="32" t="s">
        <v>18</v>
      </c>
      <c r="AM78" s="23"/>
      <c r="AN78" s="89" t="s">
        <v>203</v>
      </c>
      <c r="AO78" s="60"/>
      <c r="AP78" s="42"/>
      <c r="AQ78" s="42"/>
      <c r="AR78" s="42"/>
      <c r="AS78" s="43">
        <v>300</v>
      </c>
      <c r="AT78" s="284"/>
      <c r="AU78" s="70"/>
      <c r="AV78" s="167"/>
      <c r="AW78" s="128"/>
      <c r="AX78" s="164"/>
      <c r="AY78" s="128"/>
      <c r="AZ78" s="178"/>
      <c r="BA78" s="145">
        <f t="shared" si="99"/>
        <v>0</v>
      </c>
      <c r="BB78" s="153">
        <f t="shared" si="100"/>
        <v>0</v>
      </c>
      <c r="BC78" s="149">
        <f t="shared" si="101"/>
        <v>0</v>
      </c>
      <c r="BD78" s="157">
        <f t="shared" si="102"/>
        <v>0</v>
      </c>
      <c r="BE78" s="141">
        <f t="shared" si="103"/>
        <v>0</v>
      </c>
      <c r="BF78" s="161">
        <f t="shared" si="104"/>
        <v>0</v>
      </c>
      <c r="BG78" s="572">
        <f t="shared" si="105"/>
        <v>0</v>
      </c>
      <c r="BH78" s="161">
        <f t="shared" si="106"/>
        <v>0</v>
      </c>
    </row>
    <row r="79" spans="1:60" s="49" customFormat="1" ht="53.25" customHeight="1">
      <c r="A79" s="639"/>
      <c r="B79" s="238">
        <v>67</v>
      </c>
      <c r="C79" s="239" t="s">
        <v>14</v>
      </c>
      <c r="D79" s="247" t="s">
        <v>308</v>
      </c>
      <c r="E79" s="240" t="s">
        <v>33</v>
      </c>
      <c r="F79" s="239" t="s">
        <v>34</v>
      </c>
      <c r="G79" s="241" t="s">
        <v>25</v>
      </c>
      <c r="H79" s="242"/>
      <c r="I79" s="367">
        <v>6</v>
      </c>
      <c r="J79" s="44">
        <v>450000</v>
      </c>
      <c r="K79" s="44">
        <f t="shared" si="73"/>
        <v>21.471193333333332</v>
      </c>
      <c r="L79" s="362">
        <f>'3. אוכלוסייה כלל ישראל'!H11</f>
        <v>9662037</v>
      </c>
      <c r="M79" s="388">
        <f t="shared" si="74"/>
        <v>1</v>
      </c>
      <c r="N79" s="408">
        <f t="shared" si="75"/>
        <v>450000</v>
      </c>
      <c r="O79" s="405">
        <f>'2. אוכ תא השטח'!J11</f>
        <v>226827</v>
      </c>
      <c r="P79" s="374">
        <f t="shared" si="91"/>
        <v>1</v>
      </c>
      <c r="Q79" s="395">
        <f t="shared" si="92"/>
        <v>0.50405999999999995</v>
      </c>
      <c r="R79" s="393"/>
      <c r="S79" s="385">
        <f t="shared" si="93"/>
        <v>-0.50405999999999995</v>
      </c>
      <c r="T79" s="375"/>
      <c r="U79" s="400">
        <f t="shared" si="94"/>
        <v>0</v>
      </c>
      <c r="V79" s="269">
        <f>'2. אוכ תא השטח'!M11</f>
        <v>300000</v>
      </c>
      <c r="W79" s="264">
        <f t="shared" si="111"/>
        <v>0</v>
      </c>
      <c r="X79" s="264">
        <f t="shared" si="112"/>
        <v>0</v>
      </c>
      <c r="Y79" s="265"/>
      <c r="Z79" s="331">
        <f t="shared" si="95"/>
        <v>0</v>
      </c>
      <c r="AA79" s="584">
        <f>'2. אוכ תא השטח'!P11</f>
        <v>400000</v>
      </c>
      <c r="AB79" s="603">
        <f t="shared" si="109"/>
        <v>0</v>
      </c>
      <c r="AC79" s="598">
        <f t="shared" si="110"/>
        <v>0</v>
      </c>
      <c r="AD79" s="608">
        <f t="shared" si="96"/>
        <v>0</v>
      </c>
      <c r="AE79" s="619"/>
      <c r="AF79" s="613">
        <f t="shared" si="107"/>
        <v>0</v>
      </c>
      <c r="AG79" s="275">
        <f t="shared" si="108"/>
        <v>0</v>
      </c>
      <c r="AH79" s="83"/>
      <c r="AI79" s="30" t="s">
        <v>16</v>
      </c>
      <c r="AJ79" s="25" t="s">
        <v>35</v>
      </c>
      <c r="AK79" s="25"/>
      <c r="AL79" s="25" t="s">
        <v>18</v>
      </c>
      <c r="AM79" s="22"/>
      <c r="AN79" s="88"/>
      <c r="AO79" s="58"/>
      <c r="AP79" s="34"/>
      <c r="AQ79" s="34"/>
      <c r="AR79" s="34"/>
      <c r="AS79" s="27">
        <v>100</v>
      </c>
      <c r="AT79" s="283"/>
      <c r="AU79" s="67"/>
      <c r="AV79" s="167"/>
      <c r="AW79" s="128"/>
      <c r="AX79" s="164"/>
      <c r="AY79" s="128"/>
      <c r="AZ79" s="178"/>
      <c r="BA79" s="145">
        <f t="shared" si="99"/>
        <v>0</v>
      </c>
      <c r="BB79" s="153">
        <f t="shared" si="100"/>
        <v>0</v>
      </c>
      <c r="BC79" s="149">
        <f t="shared" si="101"/>
        <v>0</v>
      </c>
      <c r="BD79" s="157">
        <f t="shared" si="102"/>
        <v>0</v>
      </c>
      <c r="BE79" s="141">
        <f t="shared" si="103"/>
        <v>0</v>
      </c>
      <c r="BF79" s="161">
        <f t="shared" si="104"/>
        <v>0</v>
      </c>
      <c r="BG79" s="572">
        <f t="shared" si="105"/>
        <v>0</v>
      </c>
      <c r="BH79" s="161">
        <f t="shared" si="106"/>
        <v>0</v>
      </c>
    </row>
    <row r="80" spans="1:60" s="49" customFormat="1" ht="75.75" customHeight="1">
      <c r="A80" s="639"/>
      <c r="B80" s="238">
        <v>68</v>
      </c>
      <c r="C80" s="239" t="s">
        <v>14</v>
      </c>
      <c r="D80" s="239" t="s">
        <v>317</v>
      </c>
      <c r="E80" s="239" t="s">
        <v>157</v>
      </c>
      <c r="F80" s="239" t="s">
        <v>19</v>
      </c>
      <c r="G80" s="241" t="s">
        <v>166</v>
      </c>
      <c r="H80" s="260" t="s">
        <v>22</v>
      </c>
      <c r="I80" s="367">
        <v>6</v>
      </c>
      <c r="J80" s="44">
        <v>480000</v>
      </c>
      <c r="K80" s="44">
        <f t="shared" si="73"/>
        <v>20.129243750000001</v>
      </c>
      <c r="L80" s="362">
        <f>'3. אוכלוסייה כלל ישראל'!H29</f>
        <v>6520145</v>
      </c>
      <c r="M80" s="388">
        <f t="shared" si="74"/>
        <v>0.67482095131699449</v>
      </c>
      <c r="N80" s="408">
        <f t="shared" si="75"/>
        <v>323914.05663215736</v>
      </c>
      <c r="O80" s="405">
        <f>'2. אוכ תא השטח'!J29</f>
        <v>157914</v>
      </c>
      <c r="P80" s="374">
        <f t="shared" si="91"/>
        <v>0.6961869618696187</v>
      </c>
      <c r="Q80" s="395">
        <f t="shared" si="92"/>
        <v>0.48751820665606366</v>
      </c>
      <c r="R80" s="393"/>
      <c r="S80" s="385">
        <f t="shared" si="93"/>
        <v>-0.48751820665606366</v>
      </c>
      <c r="T80" s="375"/>
      <c r="U80" s="400">
        <f t="shared" si="94"/>
        <v>0</v>
      </c>
      <c r="V80" s="269">
        <f>'2. אוכ תא השטח'!M29</f>
        <v>208856.0885608856</v>
      </c>
      <c r="W80" s="264">
        <f t="shared" si="111"/>
        <v>0</v>
      </c>
      <c r="X80" s="264">
        <f t="shared" si="112"/>
        <v>0</v>
      </c>
      <c r="Y80" s="265"/>
      <c r="Z80" s="331">
        <f t="shared" si="95"/>
        <v>0</v>
      </c>
      <c r="AA80" s="584">
        <f>'2. אוכ תא השטח'!P29</f>
        <v>278474.78474784747</v>
      </c>
      <c r="AB80" s="603">
        <f t="shared" si="109"/>
        <v>0</v>
      </c>
      <c r="AC80" s="598">
        <f t="shared" si="110"/>
        <v>0</v>
      </c>
      <c r="AD80" s="608">
        <f t="shared" si="96"/>
        <v>0</v>
      </c>
      <c r="AE80" s="619"/>
      <c r="AF80" s="613">
        <f t="shared" si="107"/>
        <v>0</v>
      </c>
      <c r="AG80" s="275">
        <f t="shared" si="108"/>
        <v>0</v>
      </c>
      <c r="AH80" s="83"/>
      <c r="AI80" s="30" t="s">
        <v>16</v>
      </c>
      <c r="AJ80" s="25" t="s">
        <v>123</v>
      </c>
      <c r="AK80" s="25" t="s">
        <v>20</v>
      </c>
      <c r="AL80" s="25" t="s">
        <v>18</v>
      </c>
      <c r="AM80" s="22"/>
      <c r="AN80" s="85" t="s">
        <v>203</v>
      </c>
      <c r="AO80" s="58"/>
      <c r="AP80" s="34"/>
      <c r="AQ80" s="34"/>
      <c r="AR80" s="34"/>
      <c r="AS80" s="27">
        <v>100</v>
      </c>
      <c r="AT80" s="283"/>
      <c r="AU80" s="68"/>
      <c r="AV80" s="167"/>
      <c r="AW80" s="128"/>
      <c r="AX80" s="164"/>
      <c r="AY80" s="128"/>
      <c r="AZ80" s="178"/>
      <c r="BA80" s="145">
        <f t="shared" si="99"/>
        <v>0</v>
      </c>
      <c r="BB80" s="153">
        <f t="shared" si="100"/>
        <v>0</v>
      </c>
      <c r="BC80" s="149">
        <f t="shared" si="101"/>
        <v>0</v>
      </c>
      <c r="BD80" s="157">
        <f t="shared" si="102"/>
        <v>0</v>
      </c>
      <c r="BE80" s="141">
        <f t="shared" si="103"/>
        <v>0</v>
      </c>
      <c r="BF80" s="161">
        <f t="shared" si="104"/>
        <v>0</v>
      </c>
      <c r="BG80" s="572">
        <f t="shared" si="105"/>
        <v>0</v>
      </c>
      <c r="BH80" s="161">
        <f t="shared" si="106"/>
        <v>0</v>
      </c>
    </row>
    <row r="81" spans="1:60" s="49" customFormat="1" ht="56">
      <c r="A81" s="639"/>
      <c r="B81" s="238">
        <v>69</v>
      </c>
      <c r="C81" s="239" t="s">
        <v>14</v>
      </c>
      <c r="D81" s="247" t="s">
        <v>160</v>
      </c>
      <c r="E81" s="239" t="s">
        <v>159</v>
      </c>
      <c r="F81" s="239" t="s">
        <v>37</v>
      </c>
      <c r="G81" s="241" t="s">
        <v>25</v>
      </c>
      <c r="H81" s="242" t="s">
        <v>39</v>
      </c>
      <c r="I81" s="367">
        <v>13</v>
      </c>
      <c r="J81" s="44">
        <v>480000</v>
      </c>
      <c r="K81" s="44">
        <f t="shared" si="73"/>
        <v>20.129243750000001</v>
      </c>
      <c r="L81" s="362">
        <f>'3. אוכלוסייה כלל ישראל'!H11</f>
        <v>9662037</v>
      </c>
      <c r="M81" s="388">
        <f t="shared" si="74"/>
        <v>1</v>
      </c>
      <c r="N81" s="408">
        <f t="shared" si="75"/>
        <v>480000</v>
      </c>
      <c r="O81" s="405">
        <f>'2. אוכ תא השטח'!J11</f>
        <v>226827</v>
      </c>
      <c r="P81" s="374">
        <f t="shared" si="91"/>
        <v>1</v>
      </c>
      <c r="Q81" s="395">
        <f t="shared" si="92"/>
        <v>0.47255625000000001</v>
      </c>
      <c r="R81" s="393"/>
      <c r="S81" s="385">
        <f t="shared" si="93"/>
        <v>-0.47255625000000001</v>
      </c>
      <c r="T81" s="375"/>
      <c r="U81" s="400">
        <f t="shared" si="94"/>
        <v>0</v>
      </c>
      <c r="V81" s="269">
        <f>'2. אוכ תא השטח'!M11</f>
        <v>300000</v>
      </c>
      <c r="W81" s="264">
        <f t="shared" si="111"/>
        <v>0</v>
      </c>
      <c r="X81" s="264">
        <f t="shared" si="112"/>
        <v>0</v>
      </c>
      <c r="Y81" s="265"/>
      <c r="Z81" s="331">
        <f t="shared" si="95"/>
        <v>0</v>
      </c>
      <c r="AA81" s="584">
        <f>'2. אוכ תא השטח'!P11</f>
        <v>400000</v>
      </c>
      <c r="AB81" s="603">
        <f t="shared" si="109"/>
        <v>0</v>
      </c>
      <c r="AC81" s="598">
        <f t="shared" si="110"/>
        <v>0</v>
      </c>
      <c r="AD81" s="608">
        <f t="shared" si="96"/>
        <v>0</v>
      </c>
      <c r="AE81" s="619"/>
      <c r="AF81" s="613">
        <f t="shared" si="107"/>
        <v>0</v>
      </c>
      <c r="AG81" s="275">
        <f t="shared" si="108"/>
        <v>0</v>
      </c>
      <c r="AH81" s="83"/>
      <c r="AI81" s="30" t="s">
        <v>16</v>
      </c>
      <c r="AJ81" s="25" t="s">
        <v>123</v>
      </c>
      <c r="AK81" s="25"/>
      <c r="AL81" s="29" t="s">
        <v>28</v>
      </c>
      <c r="AM81" s="22"/>
      <c r="AN81" s="88" t="s">
        <v>202</v>
      </c>
      <c r="AO81" s="58"/>
      <c r="AP81" s="34"/>
      <c r="AQ81" s="34"/>
      <c r="AR81" s="34"/>
      <c r="AS81" s="27">
        <v>750</v>
      </c>
      <c r="AT81" s="283"/>
      <c r="AU81" s="67"/>
      <c r="AV81" s="167"/>
      <c r="AW81" s="128"/>
      <c r="AX81" s="164"/>
      <c r="AY81" s="128"/>
      <c r="AZ81" s="178"/>
      <c r="BA81" s="145">
        <f t="shared" si="99"/>
        <v>0</v>
      </c>
      <c r="BB81" s="153">
        <f t="shared" si="100"/>
        <v>0</v>
      </c>
      <c r="BC81" s="149">
        <f t="shared" si="101"/>
        <v>0</v>
      </c>
      <c r="BD81" s="157">
        <f t="shared" si="102"/>
        <v>0</v>
      </c>
      <c r="BE81" s="141">
        <f t="shared" si="103"/>
        <v>0</v>
      </c>
      <c r="BF81" s="161">
        <f t="shared" si="104"/>
        <v>0</v>
      </c>
      <c r="BG81" s="572">
        <f t="shared" si="105"/>
        <v>0</v>
      </c>
      <c r="BH81" s="161">
        <f t="shared" si="106"/>
        <v>0</v>
      </c>
    </row>
    <row r="82" spans="1:60" s="49" customFormat="1" ht="28">
      <c r="A82" s="639"/>
      <c r="B82" s="238">
        <v>70</v>
      </c>
      <c r="C82" s="239" t="s">
        <v>14</v>
      </c>
      <c r="D82" s="239" t="s">
        <v>309</v>
      </c>
      <c r="E82" s="239" t="s">
        <v>36</v>
      </c>
      <c r="F82" s="239" t="s">
        <v>37</v>
      </c>
      <c r="G82" s="241" t="s">
        <v>25</v>
      </c>
      <c r="H82" s="438" t="s">
        <v>39</v>
      </c>
      <c r="I82" s="367">
        <v>4</v>
      </c>
      <c r="J82" s="44">
        <v>2400000</v>
      </c>
      <c r="K82" s="44">
        <f t="shared" si="73"/>
        <v>4.0258487499999998</v>
      </c>
      <c r="L82" s="362">
        <f>'3. אוכלוסייה כלל ישראל'!H11</f>
        <v>9662037</v>
      </c>
      <c r="M82" s="388">
        <f t="shared" si="74"/>
        <v>1</v>
      </c>
      <c r="N82" s="408">
        <f t="shared" si="75"/>
        <v>2400000</v>
      </c>
      <c r="O82" s="405">
        <f>'2. אוכ תא השטח'!J11</f>
        <v>226827</v>
      </c>
      <c r="P82" s="374">
        <f t="shared" si="91"/>
        <v>1</v>
      </c>
      <c r="Q82" s="395">
        <f t="shared" si="92"/>
        <v>9.4511250000000005E-2</v>
      </c>
      <c r="R82" s="393"/>
      <c r="S82" s="385">
        <f t="shared" si="93"/>
        <v>-9.4511250000000005E-2</v>
      </c>
      <c r="T82" s="375"/>
      <c r="U82" s="400">
        <f t="shared" si="94"/>
        <v>0</v>
      </c>
      <c r="V82" s="269">
        <f>'2. אוכ תא השטח'!M11</f>
        <v>300000</v>
      </c>
      <c r="W82" s="264">
        <f t="shared" si="111"/>
        <v>0</v>
      </c>
      <c r="X82" s="264">
        <f t="shared" si="112"/>
        <v>0</v>
      </c>
      <c r="Y82" s="265"/>
      <c r="Z82" s="331">
        <f t="shared" si="95"/>
        <v>0</v>
      </c>
      <c r="AA82" s="584">
        <f>'2. אוכ תא השטח'!P11</f>
        <v>400000</v>
      </c>
      <c r="AB82" s="603">
        <f t="shared" si="109"/>
        <v>0</v>
      </c>
      <c r="AC82" s="598">
        <f t="shared" si="110"/>
        <v>0</v>
      </c>
      <c r="AD82" s="608">
        <f t="shared" si="96"/>
        <v>0</v>
      </c>
      <c r="AE82" s="619"/>
      <c r="AF82" s="613">
        <f t="shared" si="107"/>
        <v>0</v>
      </c>
      <c r="AG82" s="275">
        <f t="shared" si="108"/>
        <v>0</v>
      </c>
      <c r="AH82" s="83"/>
      <c r="AI82" s="30" t="s">
        <v>16</v>
      </c>
      <c r="AJ82" s="25" t="s">
        <v>123</v>
      </c>
      <c r="AK82" s="25" t="s">
        <v>38</v>
      </c>
      <c r="AL82" s="29" t="s">
        <v>28</v>
      </c>
      <c r="AM82" s="22"/>
      <c r="AN82" s="88"/>
      <c r="AO82" s="58"/>
      <c r="AP82" s="34"/>
      <c r="AQ82" s="34"/>
      <c r="AR82" s="34"/>
      <c r="AS82" s="27">
        <v>50</v>
      </c>
      <c r="AT82" s="283"/>
      <c r="AU82" s="67"/>
      <c r="AV82" s="167"/>
      <c r="AW82" s="128"/>
      <c r="AX82" s="164"/>
      <c r="AY82" s="128"/>
      <c r="AZ82" s="178"/>
      <c r="BA82" s="145">
        <f t="shared" si="99"/>
        <v>0</v>
      </c>
      <c r="BB82" s="153">
        <f t="shared" si="100"/>
        <v>0</v>
      </c>
      <c r="BC82" s="149">
        <f t="shared" si="101"/>
        <v>0</v>
      </c>
      <c r="BD82" s="157">
        <f t="shared" si="102"/>
        <v>0</v>
      </c>
      <c r="BE82" s="141">
        <f t="shared" si="103"/>
        <v>0</v>
      </c>
      <c r="BF82" s="161">
        <f t="shared" si="104"/>
        <v>0</v>
      </c>
      <c r="BG82" s="572">
        <f t="shared" si="105"/>
        <v>0</v>
      </c>
      <c r="BH82" s="161">
        <f t="shared" si="106"/>
        <v>0</v>
      </c>
    </row>
    <row r="83" spans="1:60" s="49" customFormat="1" ht="70">
      <c r="A83" s="639"/>
      <c r="B83" s="238">
        <v>71</v>
      </c>
      <c r="C83" s="239" t="s">
        <v>14</v>
      </c>
      <c r="D83" s="239" t="s">
        <v>310</v>
      </c>
      <c r="E83" s="239" t="s">
        <v>158</v>
      </c>
      <c r="F83" s="239" t="s">
        <v>41</v>
      </c>
      <c r="G83" s="241" t="s">
        <v>25</v>
      </c>
      <c r="H83" s="242"/>
      <c r="I83" s="367">
        <v>2</v>
      </c>
      <c r="J83" s="44">
        <v>2400000</v>
      </c>
      <c r="K83" s="44">
        <f t="shared" si="73"/>
        <v>4.0258487499999998</v>
      </c>
      <c r="L83" s="362">
        <f>'3. אוכלוסייה כלל ישראל'!H11</f>
        <v>9662037</v>
      </c>
      <c r="M83" s="388">
        <f t="shared" si="74"/>
        <v>1</v>
      </c>
      <c r="N83" s="408">
        <f t="shared" si="75"/>
        <v>2400000</v>
      </c>
      <c r="O83" s="405">
        <f>'2. אוכ תא השטח'!J11</f>
        <v>226827</v>
      </c>
      <c r="P83" s="374">
        <f t="shared" si="91"/>
        <v>1</v>
      </c>
      <c r="Q83" s="395">
        <f t="shared" si="92"/>
        <v>9.4511250000000005E-2</v>
      </c>
      <c r="R83" s="393"/>
      <c r="S83" s="385">
        <f t="shared" si="93"/>
        <v>-9.4511250000000005E-2</v>
      </c>
      <c r="T83" s="375"/>
      <c r="U83" s="400">
        <f t="shared" si="94"/>
        <v>0</v>
      </c>
      <c r="V83" s="269">
        <f>'2. אוכ תא השטח'!M11</f>
        <v>300000</v>
      </c>
      <c r="W83" s="264">
        <f t="shared" si="111"/>
        <v>0</v>
      </c>
      <c r="X83" s="264">
        <f t="shared" si="112"/>
        <v>0</v>
      </c>
      <c r="Y83" s="265"/>
      <c r="Z83" s="331">
        <f t="shared" si="95"/>
        <v>0</v>
      </c>
      <c r="AA83" s="584">
        <f>'2. אוכ תא השטח'!P11</f>
        <v>400000</v>
      </c>
      <c r="AB83" s="603">
        <f t="shared" si="109"/>
        <v>0</v>
      </c>
      <c r="AC83" s="598">
        <f t="shared" si="110"/>
        <v>0</v>
      </c>
      <c r="AD83" s="608">
        <f t="shared" si="96"/>
        <v>0</v>
      </c>
      <c r="AE83" s="619"/>
      <c r="AF83" s="613">
        <f t="shared" si="107"/>
        <v>0</v>
      </c>
      <c r="AG83" s="275">
        <f t="shared" si="108"/>
        <v>0</v>
      </c>
      <c r="AH83" s="83"/>
      <c r="AI83" s="30" t="s">
        <v>16</v>
      </c>
      <c r="AJ83" s="25" t="s">
        <v>27</v>
      </c>
      <c r="AK83" s="25"/>
      <c r="AL83" s="29" t="s">
        <v>28</v>
      </c>
      <c r="AM83" s="22"/>
      <c r="AN83" s="85"/>
      <c r="AO83" s="59">
        <v>4</v>
      </c>
      <c r="AP83" s="27">
        <v>1</v>
      </c>
      <c r="AQ83" s="34"/>
      <c r="AR83" s="27">
        <f>((AO83*15+AP83*40+AQ83*150)*1.8)</f>
        <v>180</v>
      </c>
      <c r="AS83" s="34">
        <f>AR83</f>
        <v>180</v>
      </c>
      <c r="AT83" s="283"/>
      <c r="AU83" s="68">
        <v>0.3</v>
      </c>
      <c r="AV83" s="167"/>
      <c r="AW83" s="128"/>
      <c r="AX83" s="164"/>
      <c r="AY83" s="128"/>
      <c r="AZ83" s="178"/>
      <c r="BA83" s="145">
        <f t="shared" si="99"/>
        <v>0</v>
      </c>
      <c r="BB83" s="153">
        <f t="shared" si="100"/>
        <v>0</v>
      </c>
      <c r="BC83" s="149">
        <f t="shared" si="101"/>
        <v>0</v>
      </c>
      <c r="BD83" s="157">
        <f t="shared" si="102"/>
        <v>0</v>
      </c>
      <c r="BE83" s="141">
        <f t="shared" si="103"/>
        <v>0</v>
      </c>
      <c r="BF83" s="161">
        <f t="shared" si="104"/>
        <v>0</v>
      </c>
      <c r="BG83" s="572">
        <f t="shared" si="105"/>
        <v>0</v>
      </c>
      <c r="BH83" s="161">
        <f t="shared" si="106"/>
        <v>0</v>
      </c>
    </row>
    <row r="84" spans="1:60" s="49" customFormat="1" ht="28">
      <c r="A84" s="639"/>
      <c r="B84" s="238">
        <v>72</v>
      </c>
      <c r="C84" s="239" t="s">
        <v>14</v>
      </c>
      <c r="D84" s="239" t="s">
        <v>337</v>
      </c>
      <c r="E84" s="239" t="s">
        <v>40</v>
      </c>
      <c r="F84" s="239" t="s">
        <v>37</v>
      </c>
      <c r="G84" s="241" t="s">
        <v>25</v>
      </c>
      <c r="H84" s="242"/>
      <c r="I84" s="367">
        <v>2</v>
      </c>
      <c r="J84" s="44">
        <v>4800000</v>
      </c>
      <c r="K84" s="44">
        <f t="shared" si="73"/>
        <v>2.0129243749999999</v>
      </c>
      <c r="L84" s="362">
        <f>'3. אוכלוסייה כלל ישראל'!H11</f>
        <v>9662037</v>
      </c>
      <c r="M84" s="388">
        <f t="shared" si="74"/>
        <v>1</v>
      </c>
      <c r="N84" s="408">
        <f t="shared" si="75"/>
        <v>4800000</v>
      </c>
      <c r="O84" s="454">
        <f>'2. אוכ תא השטח'!J11</f>
        <v>226827</v>
      </c>
      <c r="P84" s="455">
        <f t="shared" ref="P84" si="113">O84/$Q$11</f>
        <v>1</v>
      </c>
      <c r="Q84" s="456">
        <f t="shared" ref="Q84" si="114">O84/N84</f>
        <v>4.7255625000000002E-2</v>
      </c>
      <c r="R84" s="457"/>
      <c r="S84" s="458">
        <f t="shared" ref="S84" si="115">R84-Q84</f>
        <v>-4.7255625000000002E-2</v>
      </c>
      <c r="T84" s="459"/>
      <c r="U84" s="460">
        <f t="shared" ref="U84" si="116">R84+T84</f>
        <v>0</v>
      </c>
      <c r="V84" s="461">
        <f>'2. אוכ תא השטח'!M11</f>
        <v>300000</v>
      </c>
      <c r="W84" s="458">
        <f t="shared" si="111"/>
        <v>0</v>
      </c>
      <c r="X84" s="458">
        <f t="shared" si="112"/>
        <v>0</v>
      </c>
      <c r="Y84" s="459"/>
      <c r="Z84" s="462">
        <f t="shared" si="95"/>
        <v>0</v>
      </c>
      <c r="AA84" s="461">
        <f>'2. אוכ תא השטח'!P11</f>
        <v>400000</v>
      </c>
      <c r="AB84" s="456">
        <f t="shared" si="109"/>
        <v>0</v>
      </c>
      <c r="AC84" s="600">
        <f t="shared" si="110"/>
        <v>0</v>
      </c>
      <c r="AD84" s="610">
        <f t="shared" si="96"/>
        <v>0</v>
      </c>
      <c r="AE84" s="621"/>
      <c r="AF84" s="615">
        <f t="shared" si="107"/>
        <v>0</v>
      </c>
      <c r="AG84" s="462">
        <f t="shared" si="108"/>
        <v>0</v>
      </c>
      <c r="AH84" s="83"/>
      <c r="AI84" s="30" t="s">
        <v>16</v>
      </c>
      <c r="AJ84" s="25" t="s">
        <v>123</v>
      </c>
      <c r="AK84" s="527"/>
      <c r="AL84" s="29" t="s">
        <v>28</v>
      </c>
      <c r="AM84" s="528"/>
      <c r="AN84" s="529"/>
      <c r="AO84" s="530"/>
      <c r="AP84" s="531"/>
      <c r="AQ84" s="459"/>
      <c r="AR84" s="531"/>
      <c r="AS84" s="531">
        <v>300</v>
      </c>
      <c r="AT84" s="532"/>
      <c r="AU84" s="533"/>
      <c r="AV84" s="446"/>
      <c r="AW84" s="447"/>
      <c r="AX84" s="448"/>
      <c r="AY84" s="447"/>
      <c r="AZ84" s="449"/>
      <c r="BA84" s="446"/>
      <c r="BB84" s="450"/>
      <c r="BC84" s="446"/>
      <c r="BD84" s="450"/>
      <c r="BE84" s="451"/>
      <c r="BF84" s="452"/>
      <c r="BG84" s="573"/>
      <c r="BH84" s="452"/>
    </row>
    <row r="85" spans="1:60" s="49" customFormat="1" ht="98">
      <c r="A85" s="639"/>
      <c r="B85" s="238">
        <v>73</v>
      </c>
      <c r="C85" s="240" t="s">
        <v>42</v>
      </c>
      <c r="D85" s="240" t="s">
        <v>378</v>
      </c>
      <c r="E85" s="240" t="s">
        <v>112</v>
      </c>
      <c r="F85" s="239" t="s">
        <v>19</v>
      </c>
      <c r="G85" s="249" t="s">
        <v>166</v>
      </c>
      <c r="H85" s="250"/>
      <c r="I85" s="368">
        <v>97</v>
      </c>
      <c r="J85" s="54">
        <v>150000</v>
      </c>
      <c r="K85" s="44">
        <f t="shared" ref="K85:K86" si="117">$N$11/J85</f>
        <v>64.413579999999996</v>
      </c>
      <c r="L85" s="362">
        <f>'3. אוכלוסייה כלל ישראל'!H29</f>
        <v>6520145</v>
      </c>
      <c r="M85" s="388">
        <f t="shared" ref="M85:M86" si="118">L85/$N$11</f>
        <v>0.67482095131699449</v>
      </c>
      <c r="N85" s="408">
        <f t="shared" ref="N85:N86" si="119">L85/K85</f>
        <v>101223.14269754919</v>
      </c>
      <c r="O85" s="405">
        <f>'2. אוכ תא השטח'!J29</f>
        <v>157914</v>
      </c>
      <c r="P85" s="374">
        <f t="shared" ref="P85:P86" si="120">O85/$Q$11</f>
        <v>0.6961869618696187</v>
      </c>
      <c r="Q85" s="395">
        <f t="shared" ref="Q85:Q86" si="121">O85/N85</f>
        <v>1.5600582612994034</v>
      </c>
      <c r="R85" s="393"/>
      <c r="S85" s="385">
        <f t="shared" ref="S85:S86" si="122">R85-Q85</f>
        <v>-1.5600582612994034</v>
      </c>
      <c r="T85" s="375"/>
      <c r="U85" s="400">
        <f t="shared" ref="U85:U86" si="123">R85+T85</f>
        <v>0</v>
      </c>
      <c r="V85" s="269">
        <f>'2. אוכ תא השטח'!M29</f>
        <v>208856.0885608856</v>
      </c>
      <c r="W85" s="264">
        <f t="shared" si="111"/>
        <v>0</v>
      </c>
      <c r="X85" s="264">
        <f t="shared" si="112"/>
        <v>0</v>
      </c>
      <c r="Y85" s="265"/>
      <c r="Z85" s="331">
        <f t="shared" si="95"/>
        <v>0</v>
      </c>
      <c r="AA85" s="584">
        <f>'2. אוכ תא השטח'!P29</f>
        <v>278474.78474784747</v>
      </c>
      <c r="AB85" s="603">
        <f t="shared" si="109"/>
        <v>0</v>
      </c>
      <c r="AC85" s="598">
        <f t="shared" si="110"/>
        <v>0</v>
      </c>
      <c r="AD85" s="608">
        <f t="shared" si="96"/>
        <v>0</v>
      </c>
      <c r="AE85" s="619"/>
      <c r="AF85" s="613">
        <f t="shared" ref="AF85" si="124">U85+AE85</f>
        <v>0</v>
      </c>
      <c r="AG85" s="275">
        <f t="shared" ref="AG85" si="125">Z85+AE85</f>
        <v>0</v>
      </c>
      <c r="AH85" s="83"/>
      <c r="AI85" s="31" t="s">
        <v>43</v>
      </c>
      <c r="AJ85" s="32" t="s">
        <v>123</v>
      </c>
      <c r="AK85" s="32" t="s">
        <v>124</v>
      </c>
      <c r="AL85" s="38" t="s">
        <v>28</v>
      </c>
      <c r="AM85" s="23" t="s">
        <v>44</v>
      </c>
      <c r="AN85" s="87" t="s">
        <v>201</v>
      </c>
      <c r="AO85" s="60"/>
      <c r="AP85" s="42"/>
      <c r="AQ85" s="42"/>
      <c r="AR85" s="42"/>
      <c r="AS85" s="43">
        <v>250</v>
      </c>
      <c r="AT85" s="284" t="s">
        <v>457</v>
      </c>
      <c r="AU85" s="67"/>
      <c r="AV85" s="167"/>
      <c r="AW85" s="128"/>
      <c r="AX85" s="164"/>
      <c r="AY85" s="128"/>
      <c r="AZ85" s="178"/>
      <c r="BA85" s="145">
        <f>T85*AS85</f>
        <v>0</v>
      </c>
      <c r="BB85" s="153">
        <f>T85*AU85</f>
        <v>0</v>
      </c>
      <c r="BC85" s="149">
        <f>U85*AS85</f>
        <v>0</v>
      </c>
      <c r="BD85" s="157">
        <f>U85*AU85</f>
        <v>0</v>
      </c>
      <c r="BE85" s="141">
        <f>Z85*AS85</f>
        <v>0</v>
      </c>
      <c r="BF85" s="161">
        <f>Z85*AU85</f>
        <v>0</v>
      </c>
      <c r="BG85" s="572">
        <f t="shared" ref="BG85:BG86" si="126">AG85*AS85</f>
        <v>0</v>
      </c>
      <c r="BH85" s="161">
        <f t="shared" ref="BH85:BH86" si="127">AG85*AU85</f>
        <v>0</v>
      </c>
    </row>
    <row r="86" spans="1:60" s="49" customFormat="1" ht="98">
      <c r="A86" s="639"/>
      <c r="B86" s="238">
        <v>74</v>
      </c>
      <c r="C86" s="239" t="s">
        <v>42</v>
      </c>
      <c r="D86" s="239" t="s">
        <v>389</v>
      </c>
      <c r="E86" s="239" t="s">
        <v>319</v>
      </c>
      <c r="F86" s="239" t="s">
        <v>19</v>
      </c>
      <c r="G86" s="241" t="s">
        <v>166</v>
      </c>
      <c r="H86" s="242"/>
      <c r="I86" s="437"/>
      <c r="J86" s="44">
        <v>1200000</v>
      </c>
      <c r="K86" s="44">
        <f t="shared" si="117"/>
        <v>8.0516974999999995</v>
      </c>
      <c r="L86" s="362">
        <f>'3. אוכלוסייה כלל ישראל'!H29</f>
        <v>6520145</v>
      </c>
      <c r="M86" s="388">
        <f t="shared" si="118"/>
        <v>0.67482095131699449</v>
      </c>
      <c r="N86" s="408">
        <f t="shared" si="119"/>
        <v>809785.14158039354</v>
      </c>
      <c r="O86" s="405">
        <f>'2. אוכ תא השטח'!J29</f>
        <v>157914</v>
      </c>
      <c r="P86" s="374">
        <f t="shared" si="120"/>
        <v>0.6961869618696187</v>
      </c>
      <c r="Q86" s="395">
        <f t="shared" si="121"/>
        <v>0.19500728266242542</v>
      </c>
      <c r="R86" s="393"/>
      <c r="S86" s="385">
        <f t="shared" si="122"/>
        <v>-0.19500728266242542</v>
      </c>
      <c r="T86" s="375"/>
      <c r="U86" s="400">
        <f t="shared" si="123"/>
        <v>0</v>
      </c>
      <c r="V86" s="269">
        <f>'2. אוכ תא השטח'!M29</f>
        <v>208856.0885608856</v>
      </c>
      <c r="W86" s="264">
        <f t="shared" si="111"/>
        <v>0</v>
      </c>
      <c r="X86" s="264">
        <f t="shared" si="112"/>
        <v>0</v>
      </c>
      <c r="Y86" s="265"/>
      <c r="Z86" s="331">
        <f t="shared" si="95"/>
        <v>0</v>
      </c>
      <c r="AA86" s="584">
        <f>'2. אוכ תא השטח'!P29</f>
        <v>278474.78474784747</v>
      </c>
      <c r="AB86" s="603">
        <f t="shared" si="109"/>
        <v>0</v>
      </c>
      <c r="AC86" s="598">
        <f t="shared" si="110"/>
        <v>0</v>
      </c>
      <c r="AD86" s="608">
        <f t="shared" si="96"/>
        <v>0</v>
      </c>
      <c r="AE86" s="619"/>
      <c r="AF86" s="613">
        <f t="shared" ref="AF86:AF89" si="128">U86+AE86</f>
        <v>0</v>
      </c>
      <c r="AG86" s="275">
        <f t="shared" ref="AG86:AG89" si="129">Z86+AE86</f>
        <v>0</v>
      </c>
      <c r="AH86" s="83"/>
      <c r="AI86" s="30" t="s">
        <v>43</v>
      </c>
      <c r="AJ86" s="25" t="s">
        <v>123</v>
      </c>
      <c r="AK86" s="25" t="s">
        <v>124</v>
      </c>
      <c r="AL86" s="29" t="s">
        <v>28</v>
      </c>
      <c r="AM86" s="22" t="s">
        <v>140</v>
      </c>
      <c r="AN86" s="88" t="s">
        <v>200</v>
      </c>
      <c r="AO86" s="58"/>
      <c r="AP86" s="34"/>
      <c r="AQ86" s="34"/>
      <c r="AR86" s="34"/>
      <c r="AS86" s="27">
        <v>160</v>
      </c>
      <c r="AT86" s="283"/>
      <c r="AU86" s="67"/>
      <c r="AV86" s="167"/>
      <c r="AW86" s="128"/>
      <c r="AX86" s="164"/>
      <c r="AY86" s="128"/>
      <c r="AZ86" s="178"/>
      <c r="BA86" s="145">
        <f>T86*AS86</f>
        <v>0</v>
      </c>
      <c r="BB86" s="153">
        <f>T86*AU86</f>
        <v>0</v>
      </c>
      <c r="BC86" s="149">
        <f>U86*AS86</f>
        <v>0</v>
      </c>
      <c r="BD86" s="157">
        <f>U86*AU86</f>
        <v>0</v>
      </c>
      <c r="BE86" s="141">
        <f>Z86*AS86</f>
        <v>0</v>
      </c>
      <c r="BF86" s="161">
        <f>Z86*AU86</f>
        <v>0</v>
      </c>
      <c r="BG86" s="572">
        <f t="shared" si="126"/>
        <v>0</v>
      </c>
      <c r="BH86" s="161">
        <f t="shared" si="127"/>
        <v>0</v>
      </c>
    </row>
    <row r="87" spans="1:60" s="49" customFormat="1" ht="98">
      <c r="A87" s="639"/>
      <c r="B87" s="238">
        <v>75</v>
      </c>
      <c r="C87" s="240" t="s">
        <v>45</v>
      </c>
      <c r="D87" s="240" t="s">
        <v>481</v>
      </c>
      <c r="E87" s="240" t="s">
        <v>478</v>
      </c>
      <c r="F87" s="240" t="s">
        <v>19</v>
      </c>
      <c r="G87" s="249" t="s">
        <v>166</v>
      </c>
      <c r="H87" s="250"/>
      <c r="I87" s="370">
        <v>1070</v>
      </c>
      <c r="J87" s="54">
        <v>6000</v>
      </c>
      <c r="K87" s="44">
        <f>$N$11/J87</f>
        <v>1610.3395</v>
      </c>
      <c r="L87" s="366">
        <f>'3. אוכלוסייה כלל ישראל'!H29</f>
        <v>6520145</v>
      </c>
      <c r="M87" s="388">
        <f>L87/$N$11</f>
        <v>0.67482095131699449</v>
      </c>
      <c r="N87" s="408">
        <f>L87/K87</f>
        <v>4048.9257079019671</v>
      </c>
      <c r="O87" s="405">
        <f>'2. אוכ תא השטח'!J29</f>
        <v>157914</v>
      </c>
      <c r="P87" s="374">
        <f>O87/$Q$11</f>
        <v>0.6961869618696187</v>
      </c>
      <c r="Q87" s="395">
        <f>O87/N87</f>
        <v>39.001456532485093</v>
      </c>
      <c r="R87" s="393"/>
      <c r="S87" s="385">
        <f>R87-Q87</f>
        <v>-39.001456532485093</v>
      </c>
      <c r="T87" s="375"/>
      <c r="U87" s="400">
        <f>R87+T87</f>
        <v>0</v>
      </c>
      <c r="V87" s="269">
        <f>'2. אוכ תא השטח'!M29</f>
        <v>208856.0885608856</v>
      </c>
      <c r="W87" s="264">
        <f t="shared" si="111"/>
        <v>0</v>
      </c>
      <c r="X87" s="264">
        <f t="shared" si="112"/>
        <v>0</v>
      </c>
      <c r="Y87" s="265"/>
      <c r="Z87" s="331">
        <f t="shared" si="95"/>
        <v>0</v>
      </c>
      <c r="AA87" s="584">
        <f>'2. אוכ תא השטח'!P29</f>
        <v>278474.78474784747</v>
      </c>
      <c r="AB87" s="603">
        <f t="shared" si="109"/>
        <v>0</v>
      </c>
      <c r="AC87" s="598">
        <f t="shared" si="110"/>
        <v>0</v>
      </c>
      <c r="AD87" s="608">
        <f t="shared" si="96"/>
        <v>0</v>
      </c>
      <c r="AE87" s="619"/>
      <c r="AF87" s="613">
        <f t="shared" si="128"/>
        <v>0</v>
      </c>
      <c r="AG87" s="275">
        <f t="shared" si="129"/>
        <v>0</v>
      </c>
      <c r="AH87" s="83"/>
      <c r="AI87" s="31" t="s">
        <v>46</v>
      </c>
      <c r="AJ87" s="32" t="s">
        <v>123</v>
      </c>
      <c r="AK87" s="33"/>
      <c r="AL87" s="38" t="s">
        <v>28</v>
      </c>
      <c r="AM87" s="39" t="s">
        <v>47</v>
      </c>
      <c r="AN87" s="89" t="s">
        <v>199</v>
      </c>
      <c r="AO87" s="66"/>
      <c r="AP87" s="46"/>
      <c r="AQ87" s="46"/>
      <c r="AR87" s="42"/>
      <c r="AS87" s="734">
        <v>95</v>
      </c>
      <c r="AT87" s="733" t="s">
        <v>479</v>
      </c>
      <c r="AU87" s="70"/>
      <c r="AV87" s="167"/>
      <c r="AW87" s="128"/>
      <c r="AX87" s="164"/>
      <c r="AY87" s="128"/>
      <c r="AZ87" s="178"/>
      <c r="BA87" s="145">
        <f>T87*AS87</f>
        <v>0</v>
      </c>
      <c r="BB87" s="153">
        <f>T87*AU87</f>
        <v>0</v>
      </c>
      <c r="BC87" s="149">
        <f>U87*AS87</f>
        <v>0</v>
      </c>
      <c r="BD87" s="157">
        <f>U87*AU87</f>
        <v>0</v>
      </c>
      <c r="BE87" s="141">
        <f>Z87*AS87</f>
        <v>0</v>
      </c>
      <c r="BF87" s="161">
        <f>Z87*AU87</f>
        <v>0</v>
      </c>
      <c r="BG87" s="572">
        <f>AG87*AS87</f>
        <v>0</v>
      </c>
      <c r="BH87" s="161">
        <f>AG87*AU87</f>
        <v>0</v>
      </c>
    </row>
    <row r="88" spans="1:60" s="49" customFormat="1" ht="84">
      <c r="A88" s="639"/>
      <c r="B88" s="238">
        <v>76</v>
      </c>
      <c r="C88" s="240" t="s">
        <v>45</v>
      </c>
      <c r="D88" s="735" t="s">
        <v>480</v>
      </c>
      <c r="E88" s="240" t="s">
        <v>161</v>
      </c>
      <c r="F88" s="240" t="s">
        <v>19</v>
      </c>
      <c r="G88" s="249" t="s">
        <v>167</v>
      </c>
      <c r="H88" s="250"/>
      <c r="I88" s="370">
        <v>76</v>
      </c>
      <c r="J88" s="54">
        <v>110000</v>
      </c>
      <c r="K88" s="44">
        <f>$N$11/J88</f>
        <v>87.836699999999993</v>
      </c>
      <c r="L88" s="366">
        <f>'3. אוכלוסייה כלל ישראל'!H29</f>
        <v>6520145</v>
      </c>
      <c r="M88" s="388">
        <f>L88/$N$11</f>
        <v>0.67482095131699449</v>
      </c>
      <c r="N88" s="408">
        <f>L88/K88</f>
        <v>74230.304644869408</v>
      </c>
      <c r="O88" s="405">
        <f>'2. אוכ תא השטח'!J29</f>
        <v>157914</v>
      </c>
      <c r="P88" s="374">
        <f>O88/$Q$11</f>
        <v>0.6961869618696187</v>
      </c>
      <c r="Q88" s="395">
        <f>O88/N88</f>
        <v>2.1273521744991863</v>
      </c>
      <c r="R88" s="393"/>
      <c r="S88" s="385">
        <f>R88-Q88</f>
        <v>-2.1273521744991863</v>
      </c>
      <c r="T88" s="375"/>
      <c r="U88" s="400">
        <f>R88+T88</f>
        <v>0</v>
      </c>
      <c r="V88" s="269">
        <f>'2. אוכ תא השטח'!M29</f>
        <v>208856.0885608856</v>
      </c>
      <c r="W88" s="264">
        <f t="shared" si="111"/>
        <v>0</v>
      </c>
      <c r="X88" s="264">
        <f t="shared" si="112"/>
        <v>0</v>
      </c>
      <c r="Y88" s="265"/>
      <c r="Z88" s="331">
        <f t="shared" si="95"/>
        <v>0</v>
      </c>
      <c r="AA88" s="584">
        <f>'2. אוכ תא השטח'!P29</f>
        <v>278474.78474784747</v>
      </c>
      <c r="AB88" s="603">
        <f t="shared" si="109"/>
        <v>0</v>
      </c>
      <c r="AC88" s="598">
        <f t="shared" si="110"/>
        <v>0</v>
      </c>
      <c r="AD88" s="608">
        <f t="shared" si="96"/>
        <v>0</v>
      </c>
      <c r="AE88" s="619"/>
      <c r="AF88" s="613">
        <f t="shared" si="128"/>
        <v>0</v>
      </c>
      <c r="AG88" s="275">
        <f t="shared" si="129"/>
        <v>0</v>
      </c>
      <c r="AH88" s="83"/>
      <c r="AI88" s="31" t="s">
        <v>46</v>
      </c>
      <c r="AJ88" s="32" t="s">
        <v>123</v>
      </c>
      <c r="AK88" s="32"/>
      <c r="AL88" s="38" t="s">
        <v>28</v>
      </c>
      <c r="AM88" s="23" t="s">
        <v>50</v>
      </c>
      <c r="AN88" s="89" t="s">
        <v>197</v>
      </c>
      <c r="AO88" s="60"/>
      <c r="AP88" s="42"/>
      <c r="AQ88" s="42"/>
      <c r="AR88" s="42"/>
      <c r="AS88" s="736">
        <v>170</v>
      </c>
      <c r="AT88" s="284"/>
      <c r="AU88" s="69">
        <v>0.5</v>
      </c>
      <c r="AV88" s="167"/>
      <c r="AW88" s="128"/>
      <c r="AX88" s="164"/>
      <c r="AY88" s="128"/>
      <c r="AZ88" s="178"/>
      <c r="BA88" s="145">
        <f>T88*AS88</f>
        <v>0</v>
      </c>
      <c r="BB88" s="153">
        <f>T88*AU88</f>
        <v>0</v>
      </c>
      <c r="BC88" s="149">
        <f>U88*AS88</f>
        <v>0</v>
      </c>
      <c r="BD88" s="157">
        <f>U88*AU88</f>
        <v>0</v>
      </c>
      <c r="BE88" s="141">
        <f>Z88*AS88</f>
        <v>0</v>
      </c>
      <c r="BF88" s="161">
        <f>Z88*AU88</f>
        <v>0</v>
      </c>
      <c r="BG88" s="572">
        <f>AG88*AS88</f>
        <v>0</v>
      </c>
      <c r="BH88" s="161">
        <f>AG88*AU88</f>
        <v>0</v>
      </c>
    </row>
    <row r="89" spans="1:60" s="49" customFormat="1" ht="118.15" customHeight="1" thickBot="1">
      <c r="A89" s="641"/>
      <c r="B89" s="243">
        <v>77</v>
      </c>
      <c r="C89" s="262" t="s">
        <v>45</v>
      </c>
      <c r="D89" s="262" t="s">
        <v>483</v>
      </c>
      <c r="E89" s="262" t="s">
        <v>484</v>
      </c>
      <c r="F89" s="262" t="s">
        <v>19</v>
      </c>
      <c r="G89" s="537" t="s">
        <v>166</v>
      </c>
      <c r="H89" s="263"/>
      <c r="I89" s="538"/>
      <c r="J89" s="57">
        <v>200000</v>
      </c>
      <c r="K89" s="53">
        <f>$N$11/J89</f>
        <v>48.310184999999997</v>
      </c>
      <c r="L89" s="371">
        <f>'3. אוכלוסייה כלל ישראל'!H29</f>
        <v>6520145</v>
      </c>
      <c r="M89" s="389">
        <f>L89/$N$11</f>
        <v>0.67482095131699449</v>
      </c>
      <c r="N89" s="409">
        <f>L89/K89</f>
        <v>134964.19026339892</v>
      </c>
      <c r="O89" s="406">
        <f>'2. אוכ תא השטח'!J29</f>
        <v>157914</v>
      </c>
      <c r="P89" s="377">
        <f>O89/$Q$11</f>
        <v>0.6961869618696187</v>
      </c>
      <c r="Q89" s="396">
        <f>O89/N89</f>
        <v>1.1700436959745526</v>
      </c>
      <c r="R89" s="394"/>
      <c r="S89" s="386">
        <f>R89-Q89</f>
        <v>-1.1700436959745526</v>
      </c>
      <c r="T89" s="378"/>
      <c r="U89" s="401">
        <f>R89+T89</f>
        <v>0</v>
      </c>
      <c r="V89" s="271">
        <f>'2. אוכ תא השטח'!M29</f>
        <v>208856.0885608856</v>
      </c>
      <c r="W89" s="272">
        <f t="shared" si="111"/>
        <v>0</v>
      </c>
      <c r="X89" s="272">
        <f t="shared" si="112"/>
        <v>0</v>
      </c>
      <c r="Y89" s="273"/>
      <c r="Z89" s="332">
        <f t="shared" si="95"/>
        <v>0</v>
      </c>
      <c r="AA89" s="586">
        <f>'2. אוכ תא השטח'!P29</f>
        <v>278474.78474784747</v>
      </c>
      <c r="AB89" s="604">
        <f t="shared" si="109"/>
        <v>0</v>
      </c>
      <c r="AC89" s="599">
        <f t="shared" si="110"/>
        <v>0</v>
      </c>
      <c r="AD89" s="609">
        <f t="shared" si="96"/>
        <v>0</v>
      </c>
      <c r="AE89" s="620"/>
      <c r="AF89" s="614">
        <f t="shared" si="128"/>
        <v>0</v>
      </c>
      <c r="AG89" s="276">
        <f t="shared" si="129"/>
        <v>0</v>
      </c>
      <c r="AH89" s="83"/>
      <c r="AI89" s="47" t="s">
        <v>46</v>
      </c>
      <c r="AJ89" s="476" t="s">
        <v>48</v>
      </c>
      <c r="AK89" s="476"/>
      <c r="AL89" s="476" t="s">
        <v>49</v>
      </c>
      <c r="AM89" s="539"/>
      <c r="AN89" s="91" t="s">
        <v>198</v>
      </c>
      <c r="AO89" s="540"/>
      <c r="AP89" s="541"/>
      <c r="AQ89" s="541"/>
      <c r="AR89" s="48"/>
      <c r="AS89" s="542">
        <v>400</v>
      </c>
      <c r="AT89" s="737" t="s">
        <v>485</v>
      </c>
      <c r="AU89" s="71">
        <v>0.6</v>
      </c>
      <c r="AV89" s="168"/>
      <c r="AW89" s="129"/>
      <c r="AX89" s="165"/>
      <c r="AY89" s="129"/>
      <c r="AZ89" s="183"/>
      <c r="BA89" s="146">
        <f>T89*AS89</f>
        <v>0</v>
      </c>
      <c r="BB89" s="154">
        <f>T89*AU89</f>
        <v>0</v>
      </c>
      <c r="BC89" s="150">
        <f>U89*AS89</f>
        <v>0</v>
      </c>
      <c r="BD89" s="158">
        <f>U89*AU89</f>
        <v>0</v>
      </c>
      <c r="BE89" s="142">
        <f>Z89*AS89</f>
        <v>0</v>
      </c>
      <c r="BF89" s="162">
        <f>Z89*AU89</f>
        <v>0</v>
      </c>
      <c r="BG89" s="574">
        <f>AG89*AS89</f>
        <v>0</v>
      </c>
      <c r="BH89" s="162">
        <f>AG89*AU89</f>
        <v>0</v>
      </c>
    </row>
    <row r="90" spans="1:60" ht="155.9" customHeight="1">
      <c r="D90" s="116" t="s">
        <v>482</v>
      </c>
    </row>
  </sheetData>
  <sheetProtection selectLockedCells="1" selectUnlockedCells="1"/>
  <sortState ref="D87:BH89">
    <sortCondition ref="J87:J89"/>
  </sortState>
  <dataConsolidate/>
  <mergeCells count="41">
    <mergeCell ref="T1:T7"/>
    <mergeCell ref="R1:R7"/>
    <mergeCell ref="A1:I1"/>
    <mergeCell ref="A2:I2"/>
    <mergeCell ref="A4:I4"/>
    <mergeCell ref="A6:I6"/>
    <mergeCell ref="AS7:AU7"/>
    <mergeCell ref="BA8:BD8"/>
    <mergeCell ref="BG8:BH8"/>
    <mergeCell ref="A10:H11"/>
    <mergeCell ref="I10:M11"/>
    <mergeCell ref="O10:P11"/>
    <mergeCell ref="R10:U11"/>
    <mergeCell ref="AI10:AN11"/>
    <mergeCell ref="AO10:AU11"/>
    <mergeCell ref="AV10:BD10"/>
    <mergeCell ref="AI8:AU8"/>
    <mergeCell ref="A8:N8"/>
    <mergeCell ref="O8:Q8"/>
    <mergeCell ref="V10:AG10"/>
    <mergeCell ref="AE1:AE7"/>
    <mergeCell ref="Y1:Y7"/>
    <mergeCell ref="A41:A73"/>
    <mergeCell ref="A74:A89"/>
    <mergeCell ref="AV11:AY11"/>
    <mergeCell ref="BA11:BB11"/>
    <mergeCell ref="BC11:BD11"/>
    <mergeCell ref="A14:A17"/>
    <mergeCell ref="A18:A40"/>
    <mergeCell ref="BE8:BF8"/>
    <mergeCell ref="BE11:BF11"/>
    <mergeCell ref="BE10:BH10"/>
    <mergeCell ref="BG11:BH11"/>
    <mergeCell ref="V8:X8"/>
    <mergeCell ref="V11:X11"/>
    <mergeCell ref="Y11:Z11"/>
    <mergeCell ref="AA11:AC11"/>
    <mergeCell ref="AE11:AG11"/>
    <mergeCell ref="Z8:AB8"/>
    <mergeCell ref="AC8:AD8"/>
    <mergeCell ref="AF8:AG8"/>
  </mergeCells>
  <conditionalFormatting sqref="K14:K89">
    <cfRule type="cellIs" dxfId="9" priority="37" operator="equal">
      <formula>#REF!</formula>
    </cfRule>
  </conditionalFormatting>
  <conditionalFormatting sqref="S13:S89 X13:X89 AC13:AD89">
    <cfRule type="cellIs" dxfId="8" priority="31" operator="lessThan">
      <formula>-0.1</formula>
    </cfRule>
  </conditionalFormatting>
  <conditionalFormatting sqref="W40">
    <cfRule type="cellIs" dxfId="7" priority="1" operator="lessThan">
      <formula>-0.1</formula>
    </cfRule>
  </conditionalFormatting>
  <conditionalFormatting sqref="W51">
    <cfRule type="cellIs" dxfId="6" priority="3" operator="lessThan">
      <formula>-0.1</formula>
    </cfRule>
  </conditionalFormatting>
  <conditionalFormatting sqref="W68:W73">
    <cfRule type="cellIs" dxfId="5" priority="5" operator="lessThan">
      <formula>-0.1</formula>
    </cfRule>
  </conditionalFormatting>
  <conditionalFormatting sqref="W84">
    <cfRule type="cellIs" dxfId="4" priority="17" operator="lessThan">
      <formula>-0.1</formula>
    </cfRule>
  </conditionalFormatting>
  <conditionalFormatting sqref="AB40">
    <cfRule type="cellIs" dxfId="3" priority="2" operator="lessThan">
      <formula>-0.1</formula>
    </cfRule>
  </conditionalFormatting>
  <conditionalFormatting sqref="AB51">
    <cfRule type="cellIs" dxfId="2" priority="4" operator="lessThan">
      <formula>-0.1</formula>
    </cfRule>
  </conditionalFormatting>
  <conditionalFormatting sqref="AB68:AB73">
    <cfRule type="cellIs" dxfId="1" priority="6" operator="lessThan">
      <formula>-0.1</formula>
    </cfRule>
  </conditionalFormatting>
  <conditionalFormatting sqref="AB84">
    <cfRule type="cellIs" dxfId="0" priority="18" operator="lessThan">
      <formula>-0.1</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17"/>
  <sheetViews>
    <sheetView rightToLeft="1" topLeftCell="A4" zoomScale="70" zoomScaleNormal="70" workbookViewId="0">
      <selection activeCell="T42" sqref="T42"/>
    </sheetView>
  </sheetViews>
  <sheetFormatPr defaultColWidth="9" defaultRowHeight="14"/>
  <cols>
    <col min="1" max="1" width="2.08203125" style="93" customWidth="1"/>
    <col min="2" max="5" width="13.58203125" style="2" customWidth="1"/>
    <col min="6" max="6" width="2.08203125" style="2" customWidth="1"/>
    <col min="7" max="7" width="19.33203125" style="2" customWidth="1"/>
    <col min="8" max="8" width="2.08203125" style="2" customWidth="1"/>
    <col min="9" max="10" width="18.58203125" style="2" customWidth="1"/>
    <col min="11" max="11" width="2.08203125" style="93" customWidth="1"/>
    <col min="12" max="13" width="18.58203125" style="93" customWidth="1"/>
    <col min="14" max="14" width="2.08203125" style="93" customWidth="1"/>
    <col min="15" max="16" width="18.58203125" style="93" customWidth="1"/>
    <col min="17" max="17" width="2.08203125" style="93" customWidth="1"/>
    <col min="18" max="18" width="22.83203125" style="93" customWidth="1"/>
    <col min="19" max="16384" width="9" style="93"/>
  </cols>
  <sheetData>
    <row r="1" spans="2:16" ht="20">
      <c r="B1" s="688" t="s">
        <v>264</v>
      </c>
      <c r="C1" s="689"/>
      <c r="D1" s="689"/>
      <c r="E1" s="689"/>
      <c r="F1" s="689"/>
      <c r="G1" s="689"/>
      <c r="H1" s="689"/>
      <c r="I1" s="689"/>
      <c r="J1" s="689"/>
    </row>
    <row r="2" spans="2:16">
      <c r="B2" s="690" t="s">
        <v>299</v>
      </c>
      <c r="C2" s="690"/>
      <c r="D2" s="690"/>
      <c r="E2" s="690"/>
      <c r="F2" s="690"/>
      <c r="G2" s="690"/>
      <c r="H2" s="690"/>
      <c r="I2" s="690"/>
      <c r="J2" s="690"/>
    </row>
    <row r="3" spans="2:16">
      <c r="B3" s="92"/>
      <c r="C3" s="92"/>
      <c r="D3" s="92"/>
      <c r="E3" s="92"/>
      <c r="F3" s="92"/>
      <c r="G3" s="92"/>
      <c r="H3" s="92"/>
      <c r="I3" s="92"/>
      <c r="J3" s="92"/>
    </row>
    <row r="4" spans="2:16" ht="15.5">
      <c r="B4" s="691" t="s">
        <v>260</v>
      </c>
      <c r="C4" s="691"/>
      <c r="D4" s="691"/>
      <c r="E4" s="691"/>
      <c r="F4" s="691"/>
      <c r="G4" s="691"/>
      <c r="H4" s="691"/>
      <c r="I4" s="691"/>
      <c r="J4" s="691"/>
    </row>
    <row r="5" spans="2:16" ht="15.5">
      <c r="B5" s="188"/>
      <c r="C5" s="188"/>
      <c r="D5" s="188"/>
      <c r="E5" s="188"/>
      <c r="F5" s="188"/>
      <c r="G5" s="188"/>
      <c r="H5" s="188"/>
      <c r="I5" s="188"/>
      <c r="J5" s="188"/>
    </row>
    <row r="6" spans="2:16" s="1" customFormat="1">
      <c r="B6" s="703" t="s">
        <v>277</v>
      </c>
      <c r="C6" s="703"/>
      <c r="D6" s="703"/>
      <c r="E6" s="703"/>
      <c r="F6" s="703"/>
      <c r="G6" s="703"/>
      <c r="H6" s="703"/>
      <c r="I6" s="703"/>
      <c r="J6" s="703"/>
    </row>
    <row r="7" spans="2:16" ht="14.5" thickBot="1">
      <c r="F7" s="93"/>
      <c r="G7" s="93"/>
      <c r="H7" s="93"/>
      <c r="I7" s="93"/>
      <c r="J7" s="93"/>
      <c r="K7" s="2"/>
      <c r="M7" s="227" t="s">
        <v>436</v>
      </c>
      <c r="N7" s="2"/>
      <c r="O7" s="2"/>
      <c r="P7" s="227" t="s">
        <v>436</v>
      </c>
    </row>
    <row r="8" spans="2:16" ht="20.5" thickBot="1">
      <c r="B8" s="692" t="s">
        <v>445</v>
      </c>
      <c r="C8" s="693"/>
      <c r="D8" s="693"/>
      <c r="E8" s="694"/>
      <c r="F8" s="81"/>
      <c r="G8" s="704" t="s">
        <v>290</v>
      </c>
      <c r="H8" s="705"/>
      <c r="I8" s="705"/>
      <c r="J8" s="705"/>
      <c r="K8" s="705"/>
      <c r="L8" s="705"/>
      <c r="M8" s="705"/>
      <c r="N8" s="705"/>
      <c r="O8" s="705"/>
      <c r="P8" s="706"/>
    </row>
    <row r="9" spans="2:16" ht="20.5" thickBot="1">
      <c r="B9" s="212"/>
      <c r="C9" s="213"/>
      <c r="D9" s="213"/>
      <c r="E9" s="214"/>
      <c r="F9" s="81"/>
      <c r="G9" s="695" t="s">
        <v>138</v>
      </c>
      <c r="H9" s="215"/>
      <c r="I9" s="222" t="s">
        <v>453</v>
      </c>
      <c r="J9" s="223">
        <f>C12</f>
        <v>226827</v>
      </c>
      <c r="K9" s="2"/>
      <c r="L9" s="224" t="s">
        <v>289</v>
      </c>
      <c r="M9" s="225">
        <v>300000</v>
      </c>
      <c r="N9" s="2"/>
      <c r="O9" s="224" t="s">
        <v>454</v>
      </c>
      <c r="P9" s="225">
        <v>400000</v>
      </c>
    </row>
    <row r="10" spans="2:16" ht="16" thickBot="1">
      <c r="B10" s="699" t="s">
        <v>3</v>
      </c>
      <c r="C10" s="701" t="s">
        <v>126</v>
      </c>
      <c r="D10" s="697" t="s">
        <v>127</v>
      </c>
      <c r="E10" s="698"/>
      <c r="F10" s="81"/>
      <c r="G10" s="696"/>
      <c r="H10" s="188"/>
      <c r="I10" s="417" t="s">
        <v>286</v>
      </c>
      <c r="J10" s="418" t="s">
        <v>137</v>
      </c>
      <c r="K10" s="2"/>
      <c r="L10" s="417" t="s">
        <v>286</v>
      </c>
      <c r="M10" s="418" t="s">
        <v>137</v>
      </c>
      <c r="N10" s="2"/>
      <c r="O10" s="417" t="s">
        <v>286</v>
      </c>
      <c r="P10" s="418" t="s">
        <v>137</v>
      </c>
    </row>
    <row r="11" spans="2:16" ht="16" thickBot="1">
      <c r="B11" s="700"/>
      <c r="C11" s="702"/>
      <c r="D11" s="210" t="s">
        <v>128</v>
      </c>
      <c r="E11" s="211" t="s">
        <v>129</v>
      </c>
      <c r="F11" s="192"/>
      <c r="G11" s="425" t="s">
        <v>136</v>
      </c>
      <c r="H11" s="424"/>
      <c r="I11" s="419">
        <f>J11/$C$12</f>
        <v>1</v>
      </c>
      <c r="J11" s="420">
        <f>C12</f>
        <v>226827</v>
      </c>
      <c r="K11" s="2"/>
      <c r="L11" s="419">
        <f t="shared" ref="L11:L14" si="0">M11/$M$9</f>
        <v>1</v>
      </c>
      <c r="M11" s="420">
        <f t="shared" ref="M11:M14" si="1">J11*($M$9/$J$9)</f>
        <v>300000</v>
      </c>
      <c r="O11" s="419">
        <f t="shared" ref="O11:O14" si="2">P11/$P$9</f>
        <v>1</v>
      </c>
      <c r="P11" s="420">
        <f t="shared" ref="P11:P14" si="3">J11*($P$9/$J$9)</f>
        <v>400000</v>
      </c>
    </row>
    <row r="12" spans="2:16">
      <c r="B12" s="200"/>
      <c r="C12" s="582">
        <v>226827</v>
      </c>
      <c r="D12" s="204">
        <f t="shared" ref="D12:D43" si="4">C12*0.5</f>
        <v>113413.5</v>
      </c>
      <c r="E12" s="205">
        <f t="shared" ref="E12:E43" si="5">C12*0.5</f>
        <v>113413.5</v>
      </c>
      <c r="F12" s="81"/>
      <c r="G12" s="216" t="s">
        <v>247</v>
      </c>
      <c r="H12" s="424"/>
      <c r="I12" s="217">
        <f>J12/$C$12</f>
        <v>6.9815321809132067E-2</v>
      </c>
      <c r="J12" s="9">
        <f>SUM(C13:C16)</f>
        <v>15836</v>
      </c>
      <c r="K12" s="2"/>
      <c r="L12" s="217">
        <f t="shared" si="0"/>
        <v>6.981532180913208E-2</v>
      </c>
      <c r="M12" s="9">
        <f t="shared" si="1"/>
        <v>20944.596542739622</v>
      </c>
      <c r="O12" s="217">
        <f t="shared" si="2"/>
        <v>6.981532180913208E-2</v>
      </c>
      <c r="P12" s="9">
        <f t="shared" si="3"/>
        <v>27926.12872365283</v>
      </c>
    </row>
    <row r="13" spans="2:16">
      <c r="B13" s="201">
        <v>0</v>
      </c>
      <c r="C13" s="582">
        <v>4214</v>
      </c>
      <c r="D13" s="203">
        <f t="shared" si="4"/>
        <v>2107</v>
      </c>
      <c r="E13" s="206">
        <f t="shared" si="5"/>
        <v>2107</v>
      </c>
      <c r="F13" s="81"/>
      <c r="G13" s="216" t="s">
        <v>248</v>
      </c>
      <c r="H13" s="424"/>
      <c r="I13" s="217">
        <f t="shared" ref="I13:I14" si="6">J13/$C$12</f>
        <v>0.30381744677661832</v>
      </c>
      <c r="J13" s="9">
        <f>SUM(C13:C30)</f>
        <v>68914</v>
      </c>
      <c r="K13" s="2"/>
      <c r="L13" s="217">
        <f t="shared" si="0"/>
        <v>0.30381744677661832</v>
      </c>
      <c r="M13" s="9">
        <f t="shared" si="1"/>
        <v>91145.234032985492</v>
      </c>
      <c r="O13" s="217">
        <f t="shared" si="2"/>
        <v>0.30381744677661832</v>
      </c>
      <c r="P13" s="9">
        <f t="shared" si="3"/>
        <v>121526.97871064732</v>
      </c>
    </row>
    <row r="14" spans="2:16">
      <c r="B14" s="201">
        <v>1</v>
      </c>
      <c r="C14" s="582">
        <v>3968</v>
      </c>
      <c r="D14" s="203">
        <f t="shared" si="4"/>
        <v>1984</v>
      </c>
      <c r="E14" s="206">
        <f t="shared" si="5"/>
        <v>1984</v>
      </c>
      <c r="F14" s="81"/>
      <c r="G14" s="216" t="s">
        <v>381</v>
      </c>
      <c r="I14" s="217">
        <f t="shared" si="6"/>
        <v>0.17439722784324618</v>
      </c>
      <c r="J14" s="421">
        <f>SUM(C16:C25)</f>
        <v>39558</v>
      </c>
      <c r="L14" s="217">
        <f t="shared" si="0"/>
        <v>0.17439722784324618</v>
      </c>
      <c r="M14" s="9">
        <f t="shared" si="1"/>
        <v>52319.168352973851</v>
      </c>
      <c r="O14" s="217">
        <f t="shared" si="2"/>
        <v>0.17439722784324618</v>
      </c>
      <c r="P14" s="9">
        <f t="shared" si="3"/>
        <v>69758.891137298473</v>
      </c>
    </row>
    <row r="15" spans="2:16">
      <c r="B15" s="201">
        <v>2</v>
      </c>
      <c r="C15" s="582">
        <v>3838</v>
      </c>
      <c r="D15" s="203">
        <f t="shared" si="4"/>
        <v>1919</v>
      </c>
      <c r="E15" s="206">
        <f t="shared" si="5"/>
        <v>1919</v>
      </c>
      <c r="F15" s="81"/>
      <c r="G15" s="216" t="s">
        <v>249</v>
      </c>
      <c r="H15" s="424"/>
      <c r="I15" s="217">
        <f t="shared" ref="I15:I35" si="7">J15/$C$12</f>
        <v>0.23606978005263923</v>
      </c>
      <c r="J15" s="218">
        <f>SUM(C16:C29)</f>
        <v>53547</v>
      </c>
      <c r="L15" s="217">
        <f t="shared" ref="L15:L34" si="8">M15/$M$9</f>
        <v>0.23606978005263926</v>
      </c>
      <c r="M15" s="9">
        <f t="shared" ref="M15:M34" si="9">J15*($M$9/$J$9)</f>
        <v>70820.934015791776</v>
      </c>
      <c r="O15" s="217">
        <f t="shared" ref="O15:O34" si="10">P15/$P$9</f>
        <v>0.23606978005263926</v>
      </c>
      <c r="P15" s="9">
        <f t="shared" ref="P15:P35" si="11">J15*($P$9/$J$9)</f>
        <v>94427.912021055701</v>
      </c>
    </row>
    <row r="16" spans="2:16">
      <c r="B16" s="201">
        <v>3</v>
      </c>
      <c r="C16" s="582">
        <v>3816</v>
      </c>
      <c r="D16" s="203">
        <f t="shared" si="4"/>
        <v>1908</v>
      </c>
      <c r="E16" s="206">
        <f t="shared" si="5"/>
        <v>1908</v>
      </c>
      <c r="F16" s="81"/>
      <c r="G16" s="216" t="s">
        <v>250</v>
      </c>
      <c r="H16" s="424"/>
      <c r="I16" s="217">
        <f t="shared" si="7"/>
        <v>0.26550631097708827</v>
      </c>
      <c r="J16" s="218">
        <f>SUM(C16:C31)</f>
        <v>60224</v>
      </c>
      <c r="L16" s="217">
        <f t="shared" si="8"/>
        <v>0.26550631097708827</v>
      </c>
      <c r="M16" s="9">
        <f t="shared" si="9"/>
        <v>79651.893293126486</v>
      </c>
      <c r="O16" s="217">
        <f t="shared" si="10"/>
        <v>0.26550631097708827</v>
      </c>
      <c r="P16" s="9">
        <f t="shared" si="11"/>
        <v>106202.52439083531</v>
      </c>
    </row>
    <row r="17" spans="2:16">
      <c r="B17" s="201">
        <v>4</v>
      </c>
      <c r="C17" s="582">
        <v>4117</v>
      </c>
      <c r="D17" s="203">
        <f t="shared" si="4"/>
        <v>2058.5</v>
      </c>
      <c r="E17" s="206">
        <f t="shared" si="5"/>
        <v>2058.5</v>
      </c>
      <c r="F17" s="81"/>
      <c r="G17" s="216" t="s">
        <v>251</v>
      </c>
      <c r="H17" s="424"/>
      <c r="I17" s="217">
        <f t="shared" si="7"/>
        <v>0.3097691191965683</v>
      </c>
      <c r="J17" s="9">
        <f>SUM(C16:C34)</f>
        <v>70264</v>
      </c>
      <c r="L17" s="217">
        <f t="shared" si="8"/>
        <v>0.3097691191965683</v>
      </c>
      <c r="M17" s="9">
        <f t="shared" si="9"/>
        <v>92930.735758970492</v>
      </c>
      <c r="O17" s="217">
        <f t="shared" si="10"/>
        <v>0.3097691191965683</v>
      </c>
      <c r="P17" s="9">
        <f t="shared" si="11"/>
        <v>123907.64767862733</v>
      </c>
    </row>
    <row r="18" spans="2:16">
      <c r="B18" s="201">
        <v>5</v>
      </c>
      <c r="C18" s="582">
        <v>3937</v>
      </c>
      <c r="D18" s="203">
        <f t="shared" si="4"/>
        <v>1968.5</v>
      </c>
      <c r="E18" s="206">
        <f t="shared" si="5"/>
        <v>1968.5</v>
      </c>
      <c r="F18" s="81"/>
      <c r="G18" s="216" t="s">
        <v>253</v>
      </c>
      <c r="H18" s="424"/>
      <c r="I18" s="217">
        <f t="shared" si="7"/>
        <v>0.12206659701005612</v>
      </c>
      <c r="J18" s="9">
        <f>SUM(C19:C25)</f>
        <v>27688</v>
      </c>
      <c r="L18" s="217">
        <f t="shared" si="8"/>
        <v>0.12206659701005612</v>
      </c>
      <c r="M18" s="9">
        <f t="shared" si="9"/>
        <v>36619.979103016834</v>
      </c>
      <c r="O18" s="217">
        <f t="shared" si="10"/>
        <v>0.12206659701005612</v>
      </c>
      <c r="P18" s="9">
        <f t="shared" si="11"/>
        <v>48826.638804022448</v>
      </c>
    </row>
    <row r="19" spans="2:16">
      <c r="B19" s="201">
        <v>6</v>
      </c>
      <c r="C19" s="582">
        <v>4091</v>
      </c>
      <c r="D19" s="203">
        <f t="shared" si="4"/>
        <v>2045.5</v>
      </c>
      <c r="E19" s="206">
        <f t="shared" si="5"/>
        <v>2045.5</v>
      </c>
      <c r="F19" s="81"/>
      <c r="G19" s="216" t="s">
        <v>252</v>
      </c>
      <c r="H19" s="424"/>
      <c r="I19" s="217">
        <f t="shared" si="7"/>
        <v>0.21317568014389821</v>
      </c>
      <c r="J19" s="9">
        <f>SUM(C19:C31)</f>
        <v>48354</v>
      </c>
      <c r="L19" s="217">
        <f t="shared" si="8"/>
        <v>0.21317568014389823</v>
      </c>
      <c r="M19" s="9">
        <f t="shared" si="9"/>
        <v>63952.70404316947</v>
      </c>
      <c r="O19" s="217">
        <f t="shared" si="10"/>
        <v>0.21317568014389821</v>
      </c>
      <c r="P19" s="9">
        <f t="shared" si="11"/>
        <v>85270.272057559283</v>
      </c>
    </row>
    <row r="20" spans="2:16">
      <c r="B20" s="201">
        <v>7</v>
      </c>
      <c r="C20" s="582">
        <v>4029</v>
      </c>
      <c r="D20" s="203">
        <f t="shared" si="4"/>
        <v>2014.5</v>
      </c>
      <c r="E20" s="206">
        <f t="shared" si="5"/>
        <v>2014.5</v>
      </c>
      <c r="F20" s="81"/>
      <c r="G20" s="216" t="s">
        <v>259</v>
      </c>
      <c r="H20" s="424"/>
      <c r="I20" s="217">
        <f t="shared" si="7"/>
        <v>0.25743848836337824</v>
      </c>
      <c r="J20" s="9">
        <f>SUM(C19:C34)</f>
        <v>58394</v>
      </c>
      <c r="L20" s="217">
        <f t="shared" si="8"/>
        <v>0.25743848836337829</v>
      </c>
      <c r="M20" s="9">
        <f t="shared" si="9"/>
        <v>77231.546509013482</v>
      </c>
      <c r="O20" s="217">
        <f t="shared" si="10"/>
        <v>0.25743848836337829</v>
      </c>
      <c r="P20" s="9">
        <f t="shared" si="11"/>
        <v>102975.39534535131</v>
      </c>
    </row>
    <row r="21" spans="2:16">
      <c r="B21" s="201">
        <v>8</v>
      </c>
      <c r="C21" s="582">
        <v>3964</v>
      </c>
      <c r="D21" s="203">
        <f t="shared" si="4"/>
        <v>1982</v>
      </c>
      <c r="E21" s="206">
        <f t="shared" si="5"/>
        <v>1982</v>
      </c>
      <c r="F21" s="81"/>
      <c r="G21" s="216" t="s">
        <v>177</v>
      </c>
      <c r="H21" s="424"/>
      <c r="I21" s="217">
        <f t="shared" si="7"/>
        <v>0.15673619101782416</v>
      </c>
      <c r="J21" s="9">
        <f>SUM(C23:C32)</f>
        <v>35552</v>
      </c>
      <c r="L21" s="217">
        <f t="shared" si="8"/>
        <v>0.15673619101782416</v>
      </c>
      <c r="M21" s="9">
        <f t="shared" si="9"/>
        <v>47020.85730534725</v>
      </c>
      <c r="O21" s="217">
        <f t="shared" si="10"/>
        <v>0.15673619101782416</v>
      </c>
      <c r="P21" s="9">
        <f t="shared" si="11"/>
        <v>62694.476407129667</v>
      </c>
    </row>
    <row r="22" spans="2:16">
      <c r="B22" s="201">
        <v>9</v>
      </c>
      <c r="C22" s="582">
        <v>4078</v>
      </c>
      <c r="D22" s="203">
        <f t="shared" si="4"/>
        <v>2039</v>
      </c>
      <c r="E22" s="206">
        <f t="shared" si="5"/>
        <v>2039</v>
      </c>
      <c r="F22" s="81"/>
      <c r="G22" s="216" t="s">
        <v>216</v>
      </c>
      <c r="H22" s="424"/>
      <c r="I22" s="217">
        <f t="shared" si="7"/>
        <v>7.8368095508912078E-2</v>
      </c>
      <c r="J22" s="9">
        <f>SUM(D23:D32)</f>
        <v>17776</v>
      </c>
      <c r="L22" s="217">
        <f t="shared" si="8"/>
        <v>7.8368095508912078E-2</v>
      </c>
      <c r="M22" s="9">
        <f t="shared" si="9"/>
        <v>23510.428652673625</v>
      </c>
      <c r="O22" s="217">
        <f t="shared" si="10"/>
        <v>7.8368095508912078E-2</v>
      </c>
      <c r="P22" s="9">
        <f t="shared" si="11"/>
        <v>31347.238203564833</v>
      </c>
    </row>
    <row r="23" spans="2:16">
      <c r="B23" s="201">
        <v>10</v>
      </c>
      <c r="C23" s="582">
        <v>3942</v>
      </c>
      <c r="D23" s="203">
        <f t="shared" si="4"/>
        <v>1971</v>
      </c>
      <c r="E23" s="206">
        <f t="shared" si="5"/>
        <v>1971</v>
      </c>
      <c r="F23" s="81"/>
      <c r="G23" s="216" t="s">
        <v>217</v>
      </c>
      <c r="H23" s="424"/>
      <c r="I23" s="217">
        <f t="shared" si="7"/>
        <v>7.8368095508912078E-2</v>
      </c>
      <c r="J23" s="9">
        <f>SUM(E23:E32)</f>
        <v>17776</v>
      </c>
      <c r="L23" s="217">
        <f t="shared" si="8"/>
        <v>7.8368095508912078E-2</v>
      </c>
      <c r="M23" s="9">
        <f t="shared" si="9"/>
        <v>23510.428652673625</v>
      </c>
      <c r="O23" s="217">
        <f t="shared" si="10"/>
        <v>7.8368095508912078E-2</v>
      </c>
      <c r="P23" s="9">
        <f t="shared" si="11"/>
        <v>31347.238203564833</v>
      </c>
    </row>
    <row r="24" spans="2:16">
      <c r="B24" s="201">
        <v>11</v>
      </c>
      <c r="C24" s="582">
        <v>3837</v>
      </c>
      <c r="D24" s="203">
        <f t="shared" si="4"/>
        <v>1918.5</v>
      </c>
      <c r="E24" s="206">
        <f t="shared" si="5"/>
        <v>1918.5</v>
      </c>
      <c r="F24" s="81"/>
      <c r="G24" s="216" t="s">
        <v>254</v>
      </c>
      <c r="H24" s="424"/>
      <c r="I24" s="217">
        <f t="shared" si="7"/>
        <v>0.1076282805838811</v>
      </c>
      <c r="J24" s="9">
        <f>SUM(C25:C31)</f>
        <v>24413</v>
      </c>
      <c r="L24" s="217">
        <f t="shared" si="8"/>
        <v>0.1076282805838811</v>
      </c>
      <c r="M24" s="9">
        <f t="shared" si="9"/>
        <v>32288.484175164333</v>
      </c>
      <c r="O24" s="217">
        <f t="shared" si="10"/>
        <v>0.10762828058388112</v>
      </c>
      <c r="P24" s="9">
        <f t="shared" si="11"/>
        <v>43051.312233552446</v>
      </c>
    </row>
    <row r="25" spans="2:16">
      <c r="B25" s="201">
        <v>12</v>
      </c>
      <c r="C25" s="582">
        <v>3747</v>
      </c>
      <c r="D25" s="203">
        <f t="shared" si="4"/>
        <v>1873.5</v>
      </c>
      <c r="E25" s="206">
        <f t="shared" si="5"/>
        <v>1873.5</v>
      </c>
      <c r="F25" s="81"/>
      <c r="G25" s="216" t="s">
        <v>255</v>
      </c>
      <c r="H25" s="424"/>
      <c r="I25" s="217">
        <f t="shared" si="7"/>
        <v>0.1914630974266732</v>
      </c>
      <c r="J25" s="9">
        <f>SUM(C26:C38)</f>
        <v>43429</v>
      </c>
      <c r="L25" s="217">
        <f t="shared" si="8"/>
        <v>0.1914630974266732</v>
      </c>
      <c r="M25" s="9">
        <f t="shared" si="9"/>
        <v>57438.929228001958</v>
      </c>
      <c r="O25" s="217">
        <f t="shared" si="10"/>
        <v>0.1914630974266732</v>
      </c>
      <c r="P25" s="9">
        <f t="shared" si="11"/>
        <v>76585.238970669277</v>
      </c>
    </row>
    <row r="26" spans="2:16">
      <c r="B26" s="201">
        <v>13</v>
      </c>
      <c r="C26" s="582">
        <v>3713</v>
      </c>
      <c r="D26" s="203">
        <f t="shared" si="4"/>
        <v>1856.5</v>
      </c>
      <c r="E26" s="206">
        <f t="shared" si="5"/>
        <v>1856.5</v>
      </c>
      <c r="F26" s="81"/>
      <c r="G26" s="216" t="s">
        <v>256</v>
      </c>
      <c r="H26" s="424"/>
      <c r="I26" s="217">
        <f t="shared" si="7"/>
        <v>0.11503480626204111</v>
      </c>
      <c r="J26" s="9">
        <f>SUM(C31:C38)</f>
        <v>26093</v>
      </c>
      <c r="L26" s="217">
        <f t="shared" si="8"/>
        <v>0.11503480626204111</v>
      </c>
      <c r="M26" s="9">
        <f t="shared" si="9"/>
        <v>34510.441878612335</v>
      </c>
      <c r="O26" s="217">
        <f t="shared" si="10"/>
        <v>0.11503480626204111</v>
      </c>
      <c r="P26" s="9">
        <f t="shared" si="11"/>
        <v>46013.922504816444</v>
      </c>
    </row>
    <row r="27" spans="2:16">
      <c r="B27" s="201">
        <v>14</v>
      </c>
      <c r="C27" s="582">
        <v>3487</v>
      </c>
      <c r="D27" s="203">
        <f t="shared" si="4"/>
        <v>1743.5</v>
      </c>
      <c r="E27" s="206">
        <f t="shared" si="5"/>
        <v>1743.5</v>
      </c>
      <c r="F27" s="81"/>
      <c r="G27" s="216" t="s">
        <v>174</v>
      </c>
      <c r="H27" s="424"/>
      <c r="I27" s="217">
        <f t="shared" si="7"/>
        <v>5.7517403131020557E-2</v>
      </c>
      <c r="J27" s="9">
        <f>SUM(E31:E38)</f>
        <v>13046.5</v>
      </c>
      <c r="L27" s="217">
        <f t="shared" si="8"/>
        <v>5.7517403131020557E-2</v>
      </c>
      <c r="M27" s="9">
        <f t="shared" si="9"/>
        <v>17255.220939306168</v>
      </c>
      <c r="O27" s="217">
        <f t="shared" si="10"/>
        <v>5.7517403131020557E-2</v>
      </c>
      <c r="P27" s="9">
        <f t="shared" si="11"/>
        <v>23006.961252408222</v>
      </c>
    </row>
    <row r="28" spans="2:16">
      <c r="B28" s="201">
        <v>15</v>
      </c>
      <c r="C28" s="582">
        <v>3443</v>
      </c>
      <c r="D28" s="203">
        <f t="shared" si="4"/>
        <v>1721.5</v>
      </c>
      <c r="E28" s="206">
        <f t="shared" si="5"/>
        <v>1721.5</v>
      </c>
      <c r="F28" s="81"/>
      <c r="G28" s="216" t="s">
        <v>257</v>
      </c>
      <c r="H28" s="424"/>
      <c r="I28" s="217">
        <f t="shared" si="7"/>
        <v>0.53856022431192052</v>
      </c>
      <c r="J28" s="9">
        <f>SUM(C31:C77)</f>
        <v>122160</v>
      </c>
      <c r="L28" s="217">
        <f t="shared" si="8"/>
        <v>0.53856022431192052</v>
      </c>
      <c r="M28" s="9">
        <f t="shared" si="9"/>
        <v>161568.06729357617</v>
      </c>
      <c r="O28" s="217">
        <f t="shared" si="10"/>
        <v>0.53856022431192052</v>
      </c>
      <c r="P28" s="9">
        <f t="shared" si="11"/>
        <v>215424.08972476822</v>
      </c>
    </row>
    <row r="29" spans="2:16">
      <c r="B29" s="201">
        <v>16</v>
      </c>
      <c r="C29" s="582">
        <v>3346</v>
      </c>
      <c r="D29" s="203">
        <f t="shared" si="4"/>
        <v>1673</v>
      </c>
      <c r="E29" s="206">
        <f t="shared" si="5"/>
        <v>1673</v>
      </c>
      <c r="F29" s="81"/>
      <c r="G29" s="216" t="s">
        <v>268</v>
      </c>
      <c r="H29" s="424"/>
      <c r="I29" s="217">
        <f t="shared" si="7"/>
        <v>0.6961869618696187</v>
      </c>
      <c r="J29" s="9">
        <f>SUM(C31:C113)</f>
        <v>157914</v>
      </c>
      <c r="L29" s="217">
        <f t="shared" si="8"/>
        <v>0.6961869618696187</v>
      </c>
      <c r="M29" s="9">
        <f t="shared" si="9"/>
        <v>208856.0885608856</v>
      </c>
      <c r="O29" s="217">
        <f t="shared" si="10"/>
        <v>0.6961869618696187</v>
      </c>
      <c r="P29" s="9">
        <f t="shared" si="11"/>
        <v>278474.78474784747</v>
      </c>
    </row>
    <row r="30" spans="2:16">
      <c r="B30" s="201">
        <v>17</v>
      </c>
      <c r="C30" s="582">
        <v>3347</v>
      </c>
      <c r="D30" s="203">
        <f t="shared" si="4"/>
        <v>1673.5</v>
      </c>
      <c r="E30" s="206">
        <f t="shared" si="5"/>
        <v>1673.5</v>
      </c>
      <c r="F30" s="81"/>
      <c r="G30" s="216" t="s">
        <v>175</v>
      </c>
      <c r="H30" s="424"/>
      <c r="I30" s="217">
        <f t="shared" si="7"/>
        <v>0.34809348093480935</v>
      </c>
      <c r="J30" s="9">
        <f>SUM(D31:D113)</f>
        <v>78957</v>
      </c>
      <c r="L30" s="217">
        <f t="shared" si="8"/>
        <v>0.34809348093480935</v>
      </c>
      <c r="M30" s="9">
        <f t="shared" si="9"/>
        <v>104428.0442804428</v>
      </c>
      <c r="O30" s="217">
        <f t="shared" si="10"/>
        <v>0.34809348093480935</v>
      </c>
      <c r="P30" s="9">
        <f t="shared" si="11"/>
        <v>139237.39237392374</v>
      </c>
    </row>
    <row r="31" spans="2:16">
      <c r="B31" s="201">
        <v>18</v>
      </c>
      <c r="C31" s="582">
        <v>3330</v>
      </c>
      <c r="D31" s="203">
        <f t="shared" si="4"/>
        <v>1665</v>
      </c>
      <c r="E31" s="206">
        <f t="shared" si="5"/>
        <v>1665</v>
      </c>
      <c r="F31" s="81"/>
      <c r="G31" s="216" t="s">
        <v>176</v>
      </c>
      <c r="H31" s="424"/>
      <c r="I31" s="217">
        <f t="shared" si="7"/>
        <v>0.34809348093480935</v>
      </c>
      <c r="J31" s="9">
        <f>SUM(E31:E113)</f>
        <v>78957</v>
      </c>
      <c r="L31" s="217">
        <f t="shared" si="8"/>
        <v>0.34809348093480935</v>
      </c>
      <c r="M31" s="9">
        <f t="shared" si="9"/>
        <v>104428.0442804428</v>
      </c>
      <c r="O31" s="217">
        <f t="shared" si="10"/>
        <v>0.34809348093480935</v>
      </c>
      <c r="P31" s="9">
        <f t="shared" si="11"/>
        <v>139237.39237392374</v>
      </c>
    </row>
    <row r="32" spans="2:16">
      <c r="B32" s="201">
        <v>19</v>
      </c>
      <c r="C32" s="582">
        <v>3360</v>
      </c>
      <c r="D32" s="203">
        <f t="shared" si="4"/>
        <v>1680</v>
      </c>
      <c r="E32" s="206">
        <f t="shared" si="5"/>
        <v>1680</v>
      </c>
      <c r="F32" s="81"/>
      <c r="G32" s="216" t="s">
        <v>258</v>
      </c>
      <c r="H32" s="424"/>
      <c r="I32" s="217">
        <f t="shared" si="7"/>
        <v>0.40538824743086138</v>
      </c>
      <c r="J32" s="9">
        <f>SUM(C34:C68)</f>
        <v>91953</v>
      </c>
      <c r="L32" s="217">
        <f t="shared" si="8"/>
        <v>0.40538824743086144</v>
      </c>
      <c r="M32" s="9">
        <f t="shared" si="9"/>
        <v>121616.47422925843</v>
      </c>
      <c r="O32" s="217">
        <f t="shared" si="10"/>
        <v>0.40538824743086144</v>
      </c>
      <c r="P32" s="9">
        <f t="shared" si="11"/>
        <v>162155.29897234458</v>
      </c>
    </row>
    <row r="33" spans="2:18" ht="14.5" thickBot="1">
      <c r="B33" s="201">
        <v>20</v>
      </c>
      <c r="C33" s="582">
        <v>3349</v>
      </c>
      <c r="D33" s="203">
        <f t="shared" si="4"/>
        <v>1674.5</v>
      </c>
      <c r="E33" s="206">
        <f t="shared" si="5"/>
        <v>1674.5</v>
      </c>
      <c r="F33" s="81"/>
      <c r="G33" s="216" t="s">
        <v>269</v>
      </c>
      <c r="H33" s="424"/>
      <c r="I33" s="217">
        <f t="shared" si="7"/>
        <v>0.16316840587760717</v>
      </c>
      <c r="J33" s="9">
        <f>SUM(D80:D113,E75:E113)</f>
        <v>37011</v>
      </c>
      <c r="L33" s="217">
        <f t="shared" si="8"/>
        <v>0.16316840587760717</v>
      </c>
      <c r="M33" s="9">
        <f t="shared" si="9"/>
        <v>48950.521763282151</v>
      </c>
      <c r="O33" s="217">
        <f t="shared" si="10"/>
        <v>0.16316840587760717</v>
      </c>
      <c r="P33" s="9">
        <f t="shared" si="11"/>
        <v>65267.362351042866</v>
      </c>
    </row>
    <row r="34" spans="2:18">
      <c r="B34" s="201">
        <v>21</v>
      </c>
      <c r="C34" s="582">
        <v>3331</v>
      </c>
      <c r="D34" s="203">
        <f t="shared" si="4"/>
        <v>1665.5</v>
      </c>
      <c r="E34" s="206">
        <f t="shared" si="5"/>
        <v>1665.5</v>
      </c>
      <c r="F34" s="81"/>
      <c r="G34" s="426" t="s">
        <v>287</v>
      </c>
      <c r="H34" s="81"/>
      <c r="I34" s="428">
        <f t="shared" si="7"/>
        <v>0.6961869618696187</v>
      </c>
      <c r="J34" s="429">
        <f>SUM(C31:C113)</f>
        <v>157914</v>
      </c>
      <c r="L34" s="428">
        <f t="shared" si="8"/>
        <v>0.6961869618696187</v>
      </c>
      <c r="M34" s="430">
        <f t="shared" si="9"/>
        <v>208856.0885608856</v>
      </c>
      <c r="O34" s="428">
        <f t="shared" si="10"/>
        <v>0.6961869618696187</v>
      </c>
      <c r="P34" s="430">
        <f t="shared" si="11"/>
        <v>278474.78474784747</v>
      </c>
      <c r="R34" s="433" t="s">
        <v>288</v>
      </c>
    </row>
    <row r="35" spans="2:18" ht="14.5" thickBot="1">
      <c r="B35" s="201">
        <v>22</v>
      </c>
      <c r="C35" s="582">
        <v>3310</v>
      </c>
      <c r="D35" s="203">
        <f t="shared" si="4"/>
        <v>1655</v>
      </c>
      <c r="E35" s="206">
        <f t="shared" si="5"/>
        <v>1655</v>
      </c>
      <c r="F35" s="81"/>
      <c r="G35" s="427" t="s">
        <v>384</v>
      </c>
      <c r="I35" s="431">
        <f t="shared" si="7"/>
        <v>0.27028528349799624</v>
      </c>
      <c r="J35" s="570">
        <v>61308</v>
      </c>
      <c r="K35" s="2"/>
      <c r="L35" s="431">
        <f>M35/$M$9</f>
        <v>0.2702852834979963</v>
      </c>
      <c r="M35" s="432">
        <f>J35*($M$9/$J$9)</f>
        <v>81085.585049398884</v>
      </c>
      <c r="N35" s="2"/>
      <c r="O35" s="431">
        <f>P35/$P$9</f>
        <v>0.2702852834979963</v>
      </c>
      <c r="P35" s="432">
        <f t="shared" si="11"/>
        <v>108114.11339919851</v>
      </c>
      <c r="R35" s="434" t="s">
        <v>446</v>
      </c>
    </row>
    <row r="36" spans="2:18">
      <c r="B36" s="201">
        <v>23</v>
      </c>
      <c r="C36" s="582">
        <v>3169</v>
      </c>
      <c r="D36" s="203">
        <f t="shared" si="4"/>
        <v>1584.5</v>
      </c>
      <c r="E36" s="206">
        <f t="shared" si="5"/>
        <v>1584.5</v>
      </c>
      <c r="F36" s="81"/>
      <c r="K36" s="2"/>
      <c r="L36" s="226"/>
      <c r="M36" s="227"/>
      <c r="N36" s="2"/>
      <c r="O36" s="2"/>
      <c r="P36" s="227"/>
    </row>
    <row r="37" spans="2:18">
      <c r="B37" s="201">
        <v>24</v>
      </c>
      <c r="C37" s="582">
        <v>3209</v>
      </c>
      <c r="D37" s="203">
        <f t="shared" si="4"/>
        <v>1604.5</v>
      </c>
      <c r="E37" s="206">
        <f t="shared" si="5"/>
        <v>1604.5</v>
      </c>
      <c r="F37" s="81"/>
      <c r="L37" s="209"/>
    </row>
    <row r="38" spans="2:18">
      <c r="B38" s="201">
        <v>25</v>
      </c>
      <c r="C38" s="582">
        <v>3035</v>
      </c>
      <c r="D38" s="203">
        <f t="shared" si="4"/>
        <v>1517.5</v>
      </c>
      <c r="E38" s="206">
        <f t="shared" si="5"/>
        <v>1517.5</v>
      </c>
      <c r="F38" s="81"/>
      <c r="L38" s="209"/>
    </row>
    <row r="39" spans="2:18">
      <c r="B39" s="201">
        <v>26</v>
      </c>
      <c r="C39" s="582">
        <v>2822</v>
      </c>
      <c r="D39" s="203">
        <f t="shared" si="4"/>
        <v>1411</v>
      </c>
      <c r="E39" s="206">
        <f t="shared" si="5"/>
        <v>1411</v>
      </c>
      <c r="F39" s="81"/>
      <c r="L39" s="209"/>
    </row>
    <row r="40" spans="2:18">
      <c r="B40" s="201">
        <v>27</v>
      </c>
      <c r="C40" s="582">
        <v>2816</v>
      </c>
      <c r="D40" s="203">
        <f t="shared" si="4"/>
        <v>1408</v>
      </c>
      <c r="E40" s="206">
        <f t="shared" si="5"/>
        <v>1408</v>
      </c>
      <c r="F40" s="81"/>
      <c r="L40" s="209"/>
    </row>
    <row r="41" spans="2:18">
      <c r="B41" s="201">
        <v>28</v>
      </c>
      <c r="C41" s="582">
        <v>2585</v>
      </c>
      <c r="D41" s="203">
        <f t="shared" si="4"/>
        <v>1292.5</v>
      </c>
      <c r="E41" s="206">
        <f t="shared" si="5"/>
        <v>1292.5</v>
      </c>
      <c r="F41" s="81"/>
      <c r="L41" s="209"/>
    </row>
    <row r="42" spans="2:18">
      <c r="B42" s="201">
        <v>29</v>
      </c>
      <c r="C42" s="582">
        <v>2550</v>
      </c>
      <c r="D42" s="203">
        <f t="shared" si="4"/>
        <v>1275</v>
      </c>
      <c r="E42" s="206">
        <f t="shared" si="5"/>
        <v>1275</v>
      </c>
      <c r="F42" s="81"/>
      <c r="L42" s="209"/>
    </row>
    <row r="43" spans="2:18">
      <c r="B43" s="201">
        <v>30</v>
      </c>
      <c r="C43" s="582">
        <v>2537</v>
      </c>
      <c r="D43" s="203">
        <f t="shared" si="4"/>
        <v>1268.5</v>
      </c>
      <c r="E43" s="206">
        <f t="shared" si="5"/>
        <v>1268.5</v>
      </c>
      <c r="F43" s="81"/>
      <c r="L43" s="209"/>
    </row>
    <row r="44" spans="2:18">
      <c r="B44" s="201">
        <v>31</v>
      </c>
      <c r="C44" s="582">
        <v>2456</v>
      </c>
      <c r="D44" s="203">
        <f t="shared" ref="D44:D75" si="12">C44*0.5</f>
        <v>1228</v>
      </c>
      <c r="E44" s="206">
        <f t="shared" ref="E44:E76" si="13">C44*0.5</f>
        <v>1228</v>
      </c>
      <c r="F44" s="81"/>
      <c r="L44" s="209"/>
    </row>
    <row r="45" spans="2:18">
      <c r="B45" s="201">
        <v>32</v>
      </c>
      <c r="C45" s="582">
        <v>2433</v>
      </c>
      <c r="D45" s="203">
        <f t="shared" si="12"/>
        <v>1216.5</v>
      </c>
      <c r="E45" s="206">
        <f t="shared" si="13"/>
        <v>1216.5</v>
      </c>
      <c r="F45" s="81"/>
      <c r="L45" s="209"/>
    </row>
    <row r="46" spans="2:18">
      <c r="B46" s="201">
        <v>33</v>
      </c>
      <c r="C46" s="582">
        <v>2506</v>
      </c>
      <c r="D46" s="203">
        <f t="shared" si="12"/>
        <v>1253</v>
      </c>
      <c r="E46" s="206">
        <f t="shared" si="13"/>
        <v>1253</v>
      </c>
      <c r="F46" s="81"/>
      <c r="L46" s="209"/>
    </row>
    <row r="47" spans="2:18">
      <c r="B47" s="201">
        <v>34</v>
      </c>
      <c r="C47" s="582">
        <v>2511</v>
      </c>
      <c r="D47" s="203">
        <f t="shared" si="12"/>
        <v>1255.5</v>
      </c>
      <c r="E47" s="206">
        <f t="shared" si="13"/>
        <v>1255.5</v>
      </c>
      <c r="F47" s="81"/>
      <c r="L47" s="209"/>
    </row>
    <row r="48" spans="2:18">
      <c r="B48" s="201">
        <v>35</v>
      </c>
      <c r="C48" s="582">
        <v>2470</v>
      </c>
      <c r="D48" s="203">
        <f t="shared" si="12"/>
        <v>1235</v>
      </c>
      <c r="E48" s="206">
        <f t="shared" si="13"/>
        <v>1235</v>
      </c>
      <c r="F48" s="81"/>
      <c r="L48" s="209"/>
    </row>
    <row r="49" spans="2:12">
      <c r="B49" s="201">
        <v>36</v>
      </c>
      <c r="C49" s="582">
        <v>2544</v>
      </c>
      <c r="D49" s="203">
        <f t="shared" si="12"/>
        <v>1272</v>
      </c>
      <c r="E49" s="206">
        <f t="shared" si="13"/>
        <v>1272</v>
      </c>
      <c r="F49" s="81"/>
      <c r="L49" s="209"/>
    </row>
    <row r="50" spans="2:12">
      <c r="B50" s="201">
        <v>37</v>
      </c>
      <c r="C50" s="582">
        <v>2484</v>
      </c>
      <c r="D50" s="203">
        <f t="shared" si="12"/>
        <v>1242</v>
      </c>
      <c r="E50" s="206">
        <f t="shared" si="13"/>
        <v>1242</v>
      </c>
      <c r="F50" s="81"/>
      <c r="L50" s="209"/>
    </row>
    <row r="51" spans="2:12">
      <c r="B51" s="201">
        <v>38</v>
      </c>
      <c r="C51" s="582">
        <v>2530</v>
      </c>
      <c r="D51" s="203">
        <f t="shared" si="12"/>
        <v>1265</v>
      </c>
      <c r="E51" s="206">
        <f t="shared" si="13"/>
        <v>1265</v>
      </c>
      <c r="F51" s="81"/>
      <c r="L51" s="209"/>
    </row>
    <row r="52" spans="2:12">
      <c r="B52" s="201">
        <v>39</v>
      </c>
      <c r="C52" s="582">
        <v>2543</v>
      </c>
      <c r="D52" s="203">
        <f t="shared" si="12"/>
        <v>1271.5</v>
      </c>
      <c r="E52" s="206">
        <f t="shared" si="13"/>
        <v>1271.5</v>
      </c>
      <c r="F52" s="81"/>
      <c r="L52" s="209"/>
    </row>
    <row r="53" spans="2:12">
      <c r="B53" s="201">
        <v>40</v>
      </c>
      <c r="C53" s="582">
        <v>2537</v>
      </c>
      <c r="D53" s="203">
        <f t="shared" si="12"/>
        <v>1268.5</v>
      </c>
      <c r="E53" s="206">
        <f t="shared" si="13"/>
        <v>1268.5</v>
      </c>
      <c r="F53" s="81"/>
      <c r="L53" s="209"/>
    </row>
    <row r="54" spans="2:12">
      <c r="B54" s="201">
        <v>41</v>
      </c>
      <c r="C54" s="582">
        <v>2491</v>
      </c>
      <c r="D54" s="203">
        <f t="shared" si="12"/>
        <v>1245.5</v>
      </c>
      <c r="E54" s="206">
        <f t="shared" si="13"/>
        <v>1245.5</v>
      </c>
      <c r="F54" s="81"/>
      <c r="L54" s="209"/>
    </row>
    <row r="55" spans="2:12">
      <c r="B55" s="201">
        <v>42</v>
      </c>
      <c r="C55" s="582">
        <v>2489</v>
      </c>
      <c r="D55" s="203">
        <f t="shared" si="12"/>
        <v>1244.5</v>
      </c>
      <c r="E55" s="206">
        <f t="shared" si="13"/>
        <v>1244.5</v>
      </c>
      <c r="F55" s="81"/>
      <c r="L55" s="209"/>
    </row>
    <row r="56" spans="2:12">
      <c r="B56" s="201">
        <v>43</v>
      </c>
      <c r="C56" s="582">
        <v>2479</v>
      </c>
      <c r="D56" s="203">
        <f t="shared" si="12"/>
        <v>1239.5</v>
      </c>
      <c r="E56" s="206">
        <f t="shared" si="13"/>
        <v>1239.5</v>
      </c>
      <c r="F56" s="81"/>
      <c r="L56" s="209"/>
    </row>
    <row r="57" spans="2:12">
      <c r="B57" s="201">
        <v>44</v>
      </c>
      <c r="C57" s="582">
        <v>2511</v>
      </c>
      <c r="D57" s="203">
        <f t="shared" si="12"/>
        <v>1255.5</v>
      </c>
      <c r="E57" s="206">
        <f t="shared" si="13"/>
        <v>1255.5</v>
      </c>
      <c r="F57" s="81"/>
      <c r="L57" s="209"/>
    </row>
    <row r="58" spans="2:12">
      <c r="B58" s="201">
        <v>45</v>
      </c>
      <c r="C58" s="582">
        <v>2564</v>
      </c>
      <c r="D58" s="203">
        <f t="shared" si="12"/>
        <v>1282</v>
      </c>
      <c r="E58" s="206">
        <f t="shared" si="13"/>
        <v>1282</v>
      </c>
      <c r="F58" s="81"/>
      <c r="L58" s="209"/>
    </row>
    <row r="59" spans="2:12">
      <c r="B59" s="201">
        <v>46</v>
      </c>
      <c r="C59" s="582">
        <v>2646</v>
      </c>
      <c r="D59" s="203">
        <f t="shared" si="12"/>
        <v>1323</v>
      </c>
      <c r="E59" s="206">
        <f t="shared" si="13"/>
        <v>1323</v>
      </c>
      <c r="F59" s="81"/>
      <c r="L59" s="209"/>
    </row>
    <row r="60" spans="2:12">
      <c r="B60" s="201">
        <v>47</v>
      </c>
      <c r="C60" s="582">
        <v>2700</v>
      </c>
      <c r="D60" s="203">
        <f t="shared" si="12"/>
        <v>1350</v>
      </c>
      <c r="E60" s="206">
        <f t="shared" si="13"/>
        <v>1350</v>
      </c>
      <c r="F60" s="81"/>
      <c r="L60" s="209"/>
    </row>
    <row r="61" spans="2:12">
      <c r="B61" s="201">
        <v>48</v>
      </c>
      <c r="C61" s="582">
        <v>2570</v>
      </c>
      <c r="D61" s="203">
        <f t="shared" si="12"/>
        <v>1285</v>
      </c>
      <c r="E61" s="206">
        <f t="shared" si="13"/>
        <v>1285</v>
      </c>
      <c r="F61" s="81"/>
      <c r="G61" s="81"/>
      <c r="H61" s="81"/>
      <c r="I61" s="81"/>
      <c r="J61" s="81"/>
      <c r="L61" s="209"/>
    </row>
    <row r="62" spans="2:12">
      <c r="B62" s="201">
        <v>49</v>
      </c>
      <c r="C62" s="582">
        <v>2560</v>
      </c>
      <c r="D62" s="203">
        <f t="shared" si="12"/>
        <v>1280</v>
      </c>
      <c r="E62" s="206">
        <f t="shared" si="13"/>
        <v>1280</v>
      </c>
      <c r="F62" s="81"/>
      <c r="G62" s="81"/>
      <c r="H62" s="81"/>
      <c r="I62" s="81"/>
      <c r="J62" s="81"/>
      <c r="L62" s="209"/>
    </row>
    <row r="63" spans="2:12">
      <c r="B63" s="201">
        <v>50</v>
      </c>
      <c r="C63" s="582">
        <v>2511</v>
      </c>
      <c r="D63" s="203">
        <f t="shared" si="12"/>
        <v>1255.5</v>
      </c>
      <c r="E63" s="206">
        <f t="shared" si="13"/>
        <v>1255.5</v>
      </c>
      <c r="F63" s="81"/>
      <c r="G63" s="93"/>
      <c r="H63" s="93"/>
      <c r="I63" s="93"/>
      <c r="J63" s="93"/>
      <c r="L63" s="209"/>
    </row>
    <row r="64" spans="2:12">
      <c r="B64" s="201">
        <v>51</v>
      </c>
      <c r="C64" s="582">
        <v>2592</v>
      </c>
      <c r="D64" s="203">
        <f t="shared" si="12"/>
        <v>1296</v>
      </c>
      <c r="E64" s="206">
        <f t="shared" si="13"/>
        <v>1296</v>
      </c>
      <c r="F64" s="81"/>
      <c r="G64" s="93"/>
      <c r="H64" s="93"/>
      <c r="I64" s="93"/>
      <c r="J64" s="93"/>
    </row>
    <row r="65" spans="2:10">
      <c r="B65" s="201">
        <v>52</v>
      </c>
      <c r="C65" s="582">
        <v>2499</v>
      </c>
      <c r="D65" s="203">
        <f t="shared" si="12"/>
        <v>1249.5</v>
      </c>
      <c r="E65" s="206">
        <f t="shared" si="13"/>
        <v>1249.5</v>
      </c>
      <c r="F65" s="81"/>
      <c r="G65" s="93"/>
      <c r="H65" s="93"/>
      <c r="I65" s="93"/>
      <c r="J65" s="93"/>
    </row>
    <row r="66" spans="2:10">
      <c r="B66" s="201">
        <v>53</v>
      </c>
      <c r="C66" s="582">
        <v>2352</v>
      </c>
      <c r="D66" s="203">
        <f t="shared" si="12"/>
        <v>1176</v>
      </c>
      <c r="E66" s="206">
        <f t="shared" si="13"/>
        <v>1176</v>
      </c>
      <c r="F66" s="81"/>
      <c r="G66" s="93"/>
      <c r="H66" s="93"/>
      <c r="I66" s="93"/>
      <c r="J66" s="93"/>
    </row>
    <row r="67" spans="2:10">
      <c r="B67" s="201">
        <v>54</v>
      </c>
      <c r="C67" s="582">
        <v>2410</v>
      </c>
      <c r="D67" s="203">
        <f t="shared" si="12"/>
        <v>1205</v>
      </c>
      <c r="E67" s="206">
        <f t="shared" si="13"/>
        <v>1205</v>
      </c>
      <c r="F67" s="81"/>
      <c r="G67" s="93"/>
      <c r="H67" s="93"/>
      <c r="I67" s="93"/>
      <c r="J67" s="93"/>
    </row>
    <row r="68" spans="2:10">
      <c r="B68" s="201">
        <v>55</v>
      </c>
      <c r="C68" s="582">
        <v>2201</v>
      </c>
      <c r="D68" s="203">
        <f t="shared" si="12"/>
        <v>1100.5</v>
      </c>
      <c r="E68" s="206">
        <f t="shared" si="13"/>
        <v>1100.5</v>
      </c>
      <c r="F68" s="81"/>
      <c r="G68" s="93"/>
      <c r="H68" s="93"/>
      <c r="I68" s="93"/>
      <c r="J68" s="93"/>
    </row>
    <row r="69" spans="2:10">
      <c r="B69" s="201">
        <v>56</v>
      </c>
      <c r="C69" s="582">
        <v>2307</v>
      </c>
      <c r="D69" s="203">
        <f t="shared" si="12"/>
        <v>1153.5</v>
      </c>
      <c r="E69" s="206">
        <f t="shared" si="13"/>
        <v>1153.5</v>
      </c>
      <c r="F69" s="81"/>
      <c r="G69" s="93"/>
      <c r="H69" s="93"/>
      <c r="I69" s="93"/>
      <c r="J69" s="93"/>
    </row>
    <row r="70" spans="2:10">
      <c r="B70" s="201">
        <v>57</v>
      </c>
      <c r="C70" s="582">
        <v>2184</v>
      </c>
      <c r="D70" s="203">
        <f t="shared" si="12"/>
        <v>1092</v>
      </c>
      <c r="E70" s="206">
        <f t="shared" si="13"/>
        <v>1092</v>
      </c>
      <c r="F70" s="81"/>
      <c r="G70" s="93"/>
      <c r="H70" s="93"/>
      <c r="I70" s="93"/>
      <c r="J70" s="93"/>
    </row>
    <row r="71" spans="2:10">
      <c r="B71" s="201">
        <v>58</v>
      </c>
      <c r="C71" s="582">
        <v>2265</v>
      </c>
      <c r="D71" s="203">
        <f t="shared" si="12"/>
        <v>1132.5</v>
      </c>
      <c r="E71" s="206">
        <f t="shared" si="13"/>
        <v>1132.5</v>
      </c>
      <c r="F71" s="81"/>
      <c r="G71" s="93"/>
      <c r="H71" s="93"/>
      <c r="I71" s="93"/>
      <c r="J71" s="93"/>
    </row>
    <row r="72" spans="2:10">
      <c r="B72" s="201">
        <v>59</v>
      </c>
      <c r="C72" s="582">
        <v>2284</v>
      </c>
      <c r="D72" s="203">
        <f t="shared" si="12"/>
        <v>1142</v>
      </c>
      <c r="E72" s="206">
        <f t="shared" si="13"/>
        <v>1142</v>
      </c>
      <c r="F72" s="81"/>
      <c r="G72" s="93"/>
      <c r="H72" s="93"/>
      <c r="I72" s="93"/>
      <c r="J72" s="93"/>
    </row>
    <row r="73" spans="2:10">
      <c r="B73" s="201">
        <v>60</v>
      </c>
      <c r="C73" s="582">
        <v>2215</v>
      </c>
      <c r="D73" s="203">
        <f t="shared" si="12"/>
        <v>1107.5</v>
      </c>
      <c r="E73" s="206">
        <f t="shared" si="13"/>
        <v>1107.5</v>
      </c>
      <c r="F73" s="81"/>
      <c r="G73" s="93"/>
      <c r="H73" s="93"/>
      <c r="I73" s="93"/>
      <c r="J73" s="93"/>
    </row>
    <row r="74" spans="2:10">
      <c r="B74" s="201">
        <v>61</v>
      </c>
      <c r="C74" s="582">
        <v>2220</v>
      </c>
      <c r="D74" s="203">
        <f t="shared" si="12"/>
        <v>1110</v>
      </c>
      <c r="E74" s="206">
        <f t="shared" si="13"/>
        <v>1110</v>
      </c>
      <c r="F74" s="81"/>
      <c r="G74" s="93"/>
      <c r="H74" s="93"/>
      <c r="I74" s="93"/>
      <c r="J74" s="93"/>
    </row>
    <row r="75" spans="2:10">
      <c r="B75" s="201">
        <v>62</v>
      </c>
      <c r="C75" s="582">
        <v>2294</v>
      </c>
      <c r="D75" s="203">
        <f t="shared" si="12"/>
        <v>1147</v>
      </c>
      <c r="E75" s="206">
        <f t="shared" si="13"/>
        <v>1147</v>
      </c>
      <c r="F75" s="81"/>
      <c r="G75" s="93"/>
      <c r="H75" s="93"/>
      <c r="I75" s="93"/>
      <c r="J75" s="93"/>
    </row>
    <row r="76" spans="2:10">
      <c r="B76" s="201">
        <v>63</v>
      </c>
      <c r="C76" s="582">
        <v>2248</v>
      </c>
      <c r="D76" s="203">
        <f t="shared" ref="D76" si="14">C76*0.5</f>
        <v>1124</v>
      </c>
      <c r="E76" s="206">
        <f t="shared" si="13"/>
        <v>1124</v>
      </c>
      <c r="F76" s="81"/>
      <c r="G76" s="93"/>
      <c r="H76" s="93"/>
      <c r="I76" s="93"/>
      <c r="J76" s="93"/>
    </row>
    <row r="77" spans="2:10">
      <c r="B77" s="201">
        <v>64</v>
      </c>
      <c r="C77" s="582">
        <v>2151</v>
      </c>
      <c r="D77" s="203">
        <f t="shared" ref="D77:D113" si="15">C77*0.5</f>
        <v>1075.5</v>
      </c>
      <c r="E77" s="206">
        <f t="shared" ref="E77:E113" si="16">C77*0.5</f>
        <v>1075.5</v>
      </c>
      <c r="F77" s="81"/>
      <c r="G77" s="93"/>
      <c r="H77" s="93"/>
      <c r="I77" s="93"/>
      <c r="J77" s="93"/>
    </row>
    <row r="78" spans="2:10">
      <c r="B78" s="201">
        <v>65</v>
      </c>
      <c r="C78" s="582">
        <v>2082</v>
      </c>
      <c r="D78" s="203">
        <f t="shared" si="15"/>
        <v>1041</v>
      </c>
      <c r="E78" s="206">
        <f t="shared" si="16"/>
        <v>1041</v>
      </c>
      <c r="F78" s="81"/>
      <c r="G78" s="93"/>
      <c r="H78" s="93"/>
      <c r="I78" s="93"/>
      <c r="J78" s="93"/>
    </row>
    <row r="79" spans="2:10">
      <c r="B79" s="201">
        <v>66</v>
      </c>
      <c r="C79" s="582">
        <v>2097</v>
      </c>
      <c r="D79" s="203">
        <f t="shared" si="15"/>
        <v>1048.5</v>
      </c>
      <c r="E79" s="206">
        <f t="shared" si="16"/>
        <v>1048.5</v>
      </c>
      <c r="F79" s="81"/>
      <c r="G79" s="93"/>
      <c r="H79" s="93"/>
      <c r="I79" s="93"/>
      <c r="J79" s="93"/>
    </row>
    <row r="80" spans="2:10">
      <c r="B80" s="201">
        <v>67</v>
      </c>
      <c r="C80" s="582">
        <v>2123</v>
      </c>
      <c r="D80" s="203">
        <f t="shared" si="15"/>
        <v>1061.5</v>
      </c>
      <c r="E80" s="206">
        <f t="shared" si="16"/>
        <v>1061.5</v>
      </c>
      <c r="F80" s="81"/>
      <c r="G80" s="93"/>
      <c r="H80" s="93"/>
      <c r="I80" s="93"/>
      <c r="J80" s="93"/>
    </row>
    <row r="81" spans="2:10">
      <c r="B81" s="201">
        <v>68</v>
      </c>
      <c r="C81" s="582">
        <v>2080</v>
      </c>
      <c r="D81" s="203">
        <f t="shared" si="15"/>
        <v>1040</v>
      </c>
      <c r="E81" s="206">
        <f t="shared" si="16"/>
        <v>1040</v>
      </c>
      <c r="F81" s="81"/>
      <c r="G81" s="93"/>
      <c r="H81" s="93"/>
      <c r="I81" s="93"/>
      <c r="J81" s="93"/>
    </row>
    <row r="82" spans="2:10">
      <c r="B82" s="201">
        <v>69</v>
      </c>
      <c r="C82" s="582">
        <v>1898</v>
      </c>
      <c r="D82" s="203">
        <f t="shared" si="15"/>
        <v>949</v>
      </c>
      <c r="E82" s="206">
        <f t="shared" si="16"/>
        <v>949</v>
      </c>
      <c r="F82" s="81"/>
      <c r="G82" s="93"/>
      <c r="H82" s="93"/>
      <c r="I82" s="93"/>
      <c r="J82" s="93"/>
    </row>
    <row r="83" spans="2:10">
      <c r="B83" s="201">
        <v>70</v>
      </c>
      <c r="C83" s="582">
        <v>1921</v>
      </c>
      <c r="D83" s="203">
        <f t="shared" si="15"/>
        <v>960.5</v>
      </c>
      <c r="E83" s="206">
        <f t="shared" si="16"/>
        <v>960.5</v>
      </c>
      <c r="F83" s="81"/>
      <c r="G83" s="93"/>
      <c r="H83" s="93"/>
      <c r="I83" s="93"/>
      <c r="J83" s="93"/>
    </row>
    <row r="84" spans="2:10">
      <c r="B84" s="201">
        <v>71</v>
      </c>
      <c r="C84" s="582">
        <v>1989</v>
      </c>
      <c r="D84" s="203">
        <f t="shared" si="15"/>
        <v>994.5</v>
      </c>
      <c r="E84" s="206">
        <f t="shared" si="16"/>
        <v>994.5</v>
      </c>
      <c r="F84" s="81"/>
      <c r="G84" s="93"/>
      <c r="H84" s="93"/>
      <c r="I84" s="93"/>
      <c r="J84" s="93"/>
    </row>
    <row r="85" spans="2:10">
      <c r="B85" s="201">
        <v>72</v>
      </c>
      <c r="C85" s="582">
        <v>1852</v>
      </c>
      <c r="D85" s="203">
        <f t="shared" si="15"/>
        <v>926</v>
      </c>
      <c r="E85" s="206">
        <f t="shared" si="16"/>
        <v>926</v>
      </c>
      <c r="F85" s="81"/>
      <c r="G85" s="93"/>
      <c r="H85" s="93"/>
      <c r="I85" s="93"/>
      <c r="J85" s="93"/>
    </row>
    <row r="86" spans="2:10">
      <c r="B86" s="201">
        <v>73</v>
      </c>
      <c r="C86" s="582">
        <v>1929</v>
      </c>
      <c r="D86" s="203">
        <f t="shared" si="15"/>
        <v>964.5</v>
      </c>
      <c r="E86" s="206">
        <f t="shared" si="16"/>
        <v>964.5</v>
      </c>
      <c r="F86" s="81"/>
      <c r="G86" s="93"/>
      <c r="H86" s="93"/>
      <c r="I86" s="93"/>
      <c r="J86" s="93"/>
    </row>
    <row r="87" spans="2:10">
      <c r="B87" s="201">
        <v>74</v>
      </c>
      <c r="C87" s="582">
        <v>1857</v>
      </c>
      <c r="D87" s="203">
        <f t="shared" si="15"/>
        <v>928.5</v>
      </c>
      <c r="E87" s="206">
        <f t="shared" si="16"/>
        <v>928.5</v>
      </c>
      <c r="F87" s="81"/>
      <c r="G87" s="93"/>
      <c r="H87" s="93"/>
      <c r="I87" s="93"/>
      <c r="J87" s="93"/>
    </row>
    <row r="88" spans="2:10">
      <c r="B88" s="201">
        <v>75</v>
      </c>
      <c r="C88" s="582">
        <v>1893</v>
      </c>
      <c r="D88" s="203">
        <f t="shared" si="15"/>
        <v>946.5</v>
      </c>
      <c r="E88" s="206">
        <f t="shared" si="16"/>
        <v>946.5</v>
      </c>
      <c r="F88" s="81"/>
      <c r="G88" s="81"/>
      <c r="H88" s="81"/>
      <c r="I88" s="81"/>
      <c r="J88" s="81"/>
    </row>
    <row r="89" spans="2:10">
      <c r="B89" s="201">
        <v>76</v>
      </c>
      <c r="C89" s="582">
        <v>1729</v>
      </c>
      <c r="D89" s="203">
        <f t="shared" si="15"/>
        <v>864.5</v>
      </c>
      <c r="E89" s="206">
        <f t="shared" si="16"/>
        <v>864.5</v>
      </c>
      <c r="F89" s="81"/>
      <c r="G89" s="81"/>
      <c r="H89" s="81"/>
      <c r="I89" s="81"/>
      <c r="J89" s="81"/>
    </row>
    <row r="90" spans="2:10">
      <c r="B90" s="201">
        <v>77</v>
      </c>
      <c r="C90" s="582">
        <v>1225</v>
      </c>
      <c r="D90" s="203">
        <f t="shared" si="15"/>
        <v>612.5</v>
      </c>
      <c r="E90" s="206">
        <f t="shared" si="16"/>
        <v>612.5</v>
      </c>
      <c r="F90" s="81"/>
      <c r="G90" s="81"/>
      <c r="H90" s="81"/>
      <c r="I90" s="81"/>
      <c r="J90" s="81"/>
    </row>
    <row r="91" spans="2:10">
      <c r="B91" s="201">
        <v>78</v>
      </c>
      <c r="C91" s="582">
        <v>988</v>
      </c>
      <c r="D91" s="203">
        <f t="shared" si="15"/>
        <v>494</v>
      </c>
      <c r="E91" s="206">
        <f t="shared" si="16"/>
        <v>494</v>
      </c>
      <c r="F91" s="81"/>
      <c r="G91" s="81"/>
      <c r="H91" s="81"/>
      <c r="I91" s="81"/>
      <c r="J91" s="81"/>
    </row>
    <row r="92" spans="2:10">
      <c r="B92" s="201">
        <v>79</v>
      </c>
      <c r="C92" s="582">
        <v>834</v>
      </c>
      <c r="D92" s="203">
        <f t="shared" si="15"/>
        <v>417</v>
      </c>
      <c r="E92" s="206">
        <f t="shared" si="16"/>
        <v>417</v>
      </c>
      <c r="F92" s="81"/>
      <c r="G92" s="81"/>
      <c r="H92" s="81"/>
      <c r="I92" s="81"/>
      <c r="J92" s="81"/>
    </row>
    <row r="93" spans="2:10">
      <c r="B93" s="201">
        <v>80</v>
      </c>
      <c r="C93" s="582">
        <v>890</v>
      </c>
      <c r="D93" s="203">
        <f t="shared" si="15"/>
        <v>445</v>
      </c>
      <c r="E93" s="206">
        <f t="shared" si="16"/>
        <v>445</v>
      </c>
      <c r="F93" s="81"/>
      <c r="G93" s="81"/>
      <c r="H93" s="81"/>
      <c r="I93" s="81"/>
      <c r="J93" s="81"/>
    </row>
    <row r="94" spans="2:10">
      <c r="B94" s="201">
        <v>81</v>
      </c>
      <c r="C94" s="582">
        <v>997</v>
      </c>
      <c r="D94" s="203">
        <f t="shared" si="15"/>
        <v>498.5</v>
      </c>
      <c r="E94" s="206">
        <f t="shared" si="16"/>
        <v>498.5</v>
      </c>
      <c r="F94" s="81"/>
      <c r="G94" s="81"/>
      <c r="H94" s="81"/>
      <c r="I94" s="81"/>
      <c r="J94" s="81"/>
    </row>
    <row r="95" spans="2:10">
      <c r="B95" s="201">
        <v>82</v>
      </c>
      <c r="C95" s="582">
        <v>985</v>
      </c>
      <c r="D95" s="203">
        <f t="shared" si="15"/>
        <v>492.5</v>
      </c>
      <c r="E95" s="206">
        <f t="shared" si="16"/>
        <v>492.5</v>
      </c>
      <c r="F95" s="81"/>
      <c r="G95" s="81"/>
      <c r="H95" s="81"/>
      <c r="I95" s="81"/>
      <c r="J95" s="81"/>
    </row>
    <row r="96" spans="2:10">
      <c r="B96" s="201">
        <v>83</v>
      </c>
      <c r="C96" s="582">
        <v>964</v>
      </c>
      <c r="D96" s="203">
        <f t="shared" si="15"/>
        <v>482</v>
      </c>
      <c r="E96" s="206">
        <f t="shared" si="16"/>
        <v>482</v>
      </c>
      <c r="F96" s="81"/>
      <c r="G96" s="81"/>
      <c r="H96" s="81"/>
      <c r="I96" s="81"/>
      <c r="J96" s="81"/>
    </row>
    <row r="97" spans="2:10">
      <c r="B97" s="201">
        <v>84</v>
      </c>
      <c r="C97" s="582">
        <v>965</v>
      </c>
      <c r="D97" s="203">
        <f t="shared" si="15"/>
        <v>482.5</v>
      </c>
      <c r="E97" s="206">
        <f t="shared" si="16"/>
        <v>482.5</v>
      </c>
      <c r="F97" s="81"/>
      <c r="G97" s="81"/>
      <c r="H97" s="81"/>
      <c r="I97" s="81"/>
      <c r="J97" s="81"/>
    </row>
    <row r="98" spans="2:10">
      <c r="B98" s="201">
        <v>85</v>
      </c>
      <c r="C98" s="582">
        <v>980</v>
      </c>
      <c r="D98" s="203">
        <f t="shared" si="15"/>
        <v>490</v>
      </c>
      <c r="E98" s="206">
        <f t="shared" si="16"/>
        <v>490</v>
      </c>
      <c r="F98" s="81"/>
      <c r="G98" s="81"/>
      <c r="H98" s="81"/>
      <c r="I98" s="81"/>
      <c r="J98" s="81"/>
    </row>
    <row r="99" spans="2:10">
      <c r="B99" s="201">
        <v>86</v>
      </c>
      <c r="C99" s="582">
        <v>703</v>
      </c>
      <c r="D99" s="203">
        <f t="shared" si="15"/>
        <v>351.5</v>
      </c>
      <c r="E99" s="206">
        <f t="shared" si="16"/>
        <v>351.5</v>
      </c>
      <c r="F99" s="81"/>
      <c r="G99" s="81"/>
      <c r="H99" s="81"/>
      <c r="I99" s="81"/>
      <c r="J99" s="81"/>
    </row>
    <row r="100" spans="2:10">
      <c r="B100" s="201">
        <v>87</v>
      </c>
      <c r="C100" s="582">
        <v>611</v>
      </c>
      <c r="D100" s="203">
        <f t="shared" si="15"/>
        <v>305.5</v>
      </c>
      <c r="E100" s="206">
        <f t="shared" si="16"/>
        <v>305.5</v>
      </c>
      <c r="F100" s="81"/>
      <c r="G100" s="81"/>
      <c r="H100" s="81"/>
      <c r="I100" s="81"/>
      <c r="J100" s="81"/>
    </row>
    <row r="101" spans="2:10">
      <c r="B101" s="201">
        <v>88</v>
      </c>
      <c r="C101" s="582">
        <v>441</v>
      </c>
      <c r="D101" s="203">
        <f t="shared" si="15"/>
        <v>220.5</v>
      </c>
      <c r="E101" s="206">
        <f t="shared" si="16"/>
        <v>220.5</v>
      </c>
      <c r="F101" s="81"/>
      <c r="G101" s="81"/>
      <c r="H101" s="81"/>
      <c r="I101" s="81"/>
      <c r="J101" s="81"/>
    </row>
    <row r="102" spans="2:10">
      <c r="B102" s="201">
        <v>89</v>
      </c>
      <c r="C102" s="582">
        <v>344</v>
      </c>
      <c r="D102" s="203">
        <f t="shared" si="15"/>
        <v>172</v>
      </c>
      <c r="E102" s="206">
        <f t="shared" si="16"/>
        <v>172</v>
      </c>
      <c r="F102" s="81"/>
      <c r="G102" s="81"/>
      <c r="H102" s="81"/>
      <c r="I102" s="81"/>
      <c r="J102" s="81"/>
    </row>
    <row r="103" spans="2:10">
      <c r="B103" s="201">
        <v>90</v>
      </c>
      <c r="C103" s="582">
        <v>339</v>
      </c>
      <c r="D103" s="203">
        <f t="shared" si="15"/>
        <v>169.5</v>
      </c>
      <c r="E103" s="206">
        <f t="shared" si="16"/>
        <v>169.5</v>
      </c>
      <c r="F103" s="81"/>
      <c r="G103" s="81"/>
      <c r="H103" s="81"/>
      <c r="I103" s="81"/>
      <c r="J103" s="81"/>
    </row>
    <row r="104" spans="2:10">
      <c r="B104" s="201">
        <v>91</v>
      </c>
      <c r="C104" s="582">
        <v>263</v>
      </c>
      <c r="D104" s="203">
        <f t="shared" si="15"/>
        <v>131.5</v>
      </c>
      <c r="E104" s="206">
        <f t="shared" si="16"/>
        <v>131.5</v>
      </c>
      <c r="F104" s="81"/>
      <c r="G104" s="81"/>
      <c r="H104" s="81"/>
      <c r="I104" s="81"/>
      <c r="J104" s="81"/>
    </row>
    <row r="105" spans="2:10">
      <c r="B105" s="201">
        <v>92</v>
      </c>
      <c r="C105" s="582">
        <v>247</v>
      </c>
      <c r="D105" s="203">
        <f t="shared" si="15"/>
        <v>123.5</v>
      </c>
      <c r="E105" s="206">
        <f t="shared" si="16"/>
        <v>123.5</v>
      </c>
      <c r="F105" s="81"/>
      <c r="G105" s="81"/>
      <c r="H105" s="81"/>
      <c r="I105" s="81"/>
      <c r="J105" s="81"/>
    </row>
    <row r="106" spans="2:10">
      <c r="B106" s="201">
        <v>93</v>
      </c>
      <c r="C106" s="582">
        <v>148</v>
      </c>
      <c r="D106" s="203">
        <f t="shared" si="15"/>
        <v>74</v>
      </c>
      <c r="E106" s="206">
        <f t="shared" si="16"/>
        <v>74</v>
      </c>
      <c r="F106" s="81"/>
      <c r="G106" s="81"/>
      <c r="H106" s="81"/>
      <c r="I106" s="81"/>
      <c r="J106" s="81"/>
    </row>
    <row r="107" spans="2:10">
      <c r="B107" s="201">
        <v>94</v>
      </c>
      <c r="C107" s="582">
        <v>124</v>
      </c>
      <c r="D107" s="203">
        <f t="shared" si="15"/>
        <v>62</v>
      </c>
      <c r="E107" s="206">
        <f t="shared" si="16"/>
        <v>62</v>
      </c>
      <c r="F107" s="81"/>
      <c r="G107" s="81"/>
      <c r="H107" s="81"/>
      <c r="I107" s="81"/>
      <c r="J107" s="81"/>
    </row>
    <row r="108" spans="2:10">
      <c r="B108" s="201">
        <v>95</v>
      </c>
      <c r="C108" s="582">
        <v>79</v>
      </c>
      <c r="D108" s="203">
        <f t="shared" si="15"/>
        <v>39.5</v>
      </c>
      <c r="E108" s="206">
        <f t="shared" si="16"/>
        <v>39.5</v>
      </c>
      <c r="F108" s="81"/>
      <c r="G108" s="81"/>
      <c r="H108" s="81"/>
      <c r="I108" s="81"/>
      <c r="J108" s="81"/>
    </row>
    <row r="109" spans="2:10">
      <c r="B109" s="201">
        <v>96</v>
      </c>
      <c r="C109" s="582">
        <v>58</v>
      </c>
      <c r="D109" s="203">
        <f t="shared" si="15"/>
        <v>29</v>
      </c>
      <c r="E109" s="206">
        <f t="shared" si="16"/>
        <v>29</v>
      </c>
      <c r="F109" s="81"/>
      <c r="G109" s="81"/>
      <c r="H109" s="81"/>
      <c r="I109" s="81"/>
      <c r="J109" s="81"/>
    </row>
    <row r="110" spans="2:10">
      <c r="B110" s="201">
        <v>97</v>
      </c>
      <c r="C110" s="582">
        <v>43</v>
      </c>
      <c r="D110" s="203">
        <f t="shared" si="15"/>
        <v>21.5</v>
      </c>
      <c r="E110" s="206">
        <f t="shared" si="16"/>
        <v>21.5</v>
      </c>
      <c r="F110" s="81"/>
      <c r="G110" s="81"/>
      <c r="H110" s="81"/>
      <c r="I110" s="81"/>
      <c r="J110" s="81"/>
    </row>
    <row r="111" spans="2:10">
      <c r="B111" s="201">
        <v>98</v>
      </c>
      <c r="C111" s="582">
        <v>30</v>
      </c>
      <c r="D111" s="203">
        <f t="shared" si="15"/>
        <v>15</v>
      </c>
      <c r="E111" s="206">
        <f t="shared" si="16"/>
        <v>15</v>
      </c>
      <c r="F111" s="81"/>
      <c r="G111" s="81"/>
      <c r="H111" s="81"/>
      <c r="I111" s="81"/>
      <c r="J111" s="81"/>
    </row>
    <row r="112" spans="2:10">
      <c r="B112" s="201">
        <v>99</v>
      </c>
      <c r="C112" s="582">
        <v>23</v>
      </c>
      <c r="D112" s="203">
        <f t="shared" si="15"/>
        <v>11.5</v>
      </c>
      <c r="E112" s="206">
        <f t="shared" si="16"/>
        <v>11.5</v>
      </c>
      <c r="F112" s="81"/>
      <c r="G112" s="81"/>
      <c r="H112" s="81"/>
      <c r="I112" s="81"/>
      <c r="J112" s="81"/>
    </row>
    <row r="113" spans="2:10" ht="14.5" thickBot="1">
      <c r="B113" s="202" t="s">
        <v>130</v>
      </c>
      <c r="C113" s="582">
        <v>23</v>
      </c>
      <c r="D113" s="207">
        <f t="shared" si="15"/>
        <v>11.5</v>
      </c>
      <c r="E113" s="208">
        <f t="shared" si="16"/>
        <v>11.5</v>
      </c>
      <c r="F113" s="81"/>
      <c r="G113" s="81"/>
      <c r="H113" s="81"/>
      <c r="I113" s="81"/>
      <c r="J113" s="81"/>
    </row>
    <row r="114" spans="2:10">
      <c r="F114" s="81"/>
      <c r="G114" s="81"/>
      <c r="H114" s="81"/>
      <c r="I114" s="81"/>
      <c r="J114" s="81"/>
    </row>
    <row r="115" spans="2:10">
      <c r="F115" s="81"/>
      <c r="G115" s="81"/>
      <c r="H115" s="81"/>
      <c r="I115" s="81"/>
      <c r="J115" s="81"/>
    </row>
    <row r="117" spans="2:10">
      <c r="B117" s="193"/>
      <c r="C117" s="193"/>
      <c r="D117" s="193"/>
      <c r="E117" s="193"/>
    </row>
  </sheetData>
  <mergeCells count="10">
    <mergeCell ref="B1:J1"/>
    <mergeCell ref="B2:J2"/>
    <mergeCell ref="B4:J4"/>
    <mergeCell ref="B8:E8"/>
    <mergeCell ref="G9:G10"/>
    <mergeCell ref="D10:E10"/>
    <mergeCell ref="B10:B11"/>
    <mergeCell ref="C10:C11"/>
    <mergeCell ref="B6:J6"/>
    <mergeCell ref="G8:P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
  <sheetViews>
    <sheetView rightToLeft="1" zoomScale="70" zoomScaleNormal="70" workbookViewId="0">
      <selection activeCell="M31" sqref="M31"/>
    </sheetView>
  </sheetViews>
  <sheetFormatPr defaultColWidth="9" defaultRowHeight="14"/>
  <cols>
    <col min="1" max="4" width="18.33203125" style="1" customWidth="1"/>
    <col min="5" max="5" width="7.25" style="1" customWidth="1"/>
    <col min="6" max="6" width="32.83203125" style="1" customWidth="1"/>
    <col min="7" max="9" width="26.25" style="1" customWidth="1"/>
    <col min="10" max="16384" width="9" style="1"/>
  </cols>
  <sheetData>
    <row r="1" spans="1:9" ht="20">
      <c r="A1" s="688" t="s">
        <v>263</v>
      </c>
      <c r="B1" s="689"/>
      <c r="C1" s="689"/>
      <c r="D1" s="689"/>
      <c r="E1" s="689"/>
      <c r="F1" s="689"/>
      <c r="G1" s="689"/>
      <c r="H1" s="689"/>
      <c r="I1" s="689"/>
    </row>
    <row r="2" spans="1:9">
      <c r="A2" s="690" t="s">
        <v>278</v>
      </c>
      <c r="B2" s="690"/>
      <c r="C2" s="690"/>
      <c r="D2" s="690"/>
      <c r="E2" s="690"/>
      <c r="F2" s="690"/>
      <c r="G2" s="690"/>
      <c r="H2" s="690"/>
      <c r="I2" s="690"/>
    </row>
    <row r="3" spans="1:9">
      <c r="A3" s="92"/>
      <c r="B3" s="92"/>
      <c r="C3" s="92"/>
      <c r="D3" s="92"/>
      <c r="E3" s="92"/>
      <c r="F3" s="92"/>
      <c r="G3" s="92"/>
      <c r="H3" s="92"/>
      <c r="I3" s="92"/>
    </row>
    <row r="4" spans="1:9" ht="15.5">
      <c r="A4" s="691" t="s">
        <v>275</v>
      </c>
      <c r="B4" s="691"/>
      <c r="C4" s="691"/>
      <c r="D4" s="691"/>
      <c r="E4" s="691"/>
      <c r="F4" s="691"/>
      <c r="G4" s="691"/>
      <c r="H4" s="691"/>
      <c r="I4" s="691"/>
    </row>
    <row r="5" spans="1:9">
      <c r="A5" s="92"/>
      <c r="B5" s="92"/>
      <c r="C5" s="92"/>
      <c r="D5" s="92"/>
      <c r="E5" s="92"/>
      <c r="F5" s="92"/>
      <c r="G5" s="92"/>
      <c r="H5" s="92"/>
      <c r="I5" s="92"/>
    </row>
    <row r="6" spans="1:9">
      <c r="A6" s="703" t="s">
        <v>277</v>
      </c>
      <c r="B6" s="703"/>
      <c r="C6" s="703"/>
      <c r="D6" s="703"/>
      <c r="E6" s="703"/>
      <c r="F6" s="703"/>
      <c r="G6" s="703"/>
      <c r="H6" s="703"/>
      <c r="I6" s="703"/>
    </row>
    <row r="7" spans="1:9">
      <c r="A7" s="277"/>
      <c r="B7" s="277"/>
      <c r="C7" s="277"/>
      <c r="D7" s="277"/>
      <c r="E7" s="277"/>
      <c r="F7" s="277"/>
      <c r="G7" s="277"/>
      <c r="H7" s="277"/>
      <c r="I7" s="277"/>
    </row>
    <row r="8" spans="1:9" s="7" customFormat="1">
      <c r="A8" s="1"/>
      <c r="B8" s="1"/>
      <c r="C8" s="1"/>
      <c r="D8" s="1"/>
      <c r="E8"/>
      <c r="F8"/>
      <c r="G8"/>
      <c r="H8"/>
      <c r="I8"/>
    </row>
    <row r="9" spans="1:9" s="81" customFormat="1" ht="30" customHeight="1">
      <c r="A9" s="714" t="s">
        <v>285</v>
      </c>
      <c r="B9" s="715"/>
      <c r="C9" s="715"/>
      <c r="D9" s="716"/>
      <c r="F9" s="711" t="s">
        <v>186</v>
      </c>
      <c r="G9" s="712"/>
      <c r="H9" s="712"/>
      <c r="I9" s="713"/>
    </row>
    <row r="10" spans="1:9" s="6" customFormat="1" ht="15.5">
      <c r="A10" s="707" t="s">
        <v>3</v>
      </c>
      <c r="B10" s="707" t="s">
        <v>126</v>
      </c>
      <c r="C10" s="709" t="s">
        <v>127</v>
      </c>
      <c r="D10" s="710"/>
      <c r="E10" s="81"/>
      <c r="F10" s="82" t="s">
        <v>138</v>
      </c>
      <c r="G10" s="82" t="s">
        <v>135</v>
      </c>
      <c r="H10" s="82" t="s">
        <v>137</v>
      </c>
      <c r="I10" s="82" t="s">
        <v>106</v>
      </c>
    </row>
    <row r="11" spans="1:9" s="5" customFormat="1" ht="15.5">
      <c r="A11" s="708"/>
      <c r="B11" s="708"/>
      <c r="C11" s="195" t="s">
        <v>128</v>
      </c>
      <c r="D11" s="195" t="s">
        <v>129</v>
      </c>
      <c r="F11" s="194" t="s">
        <v>136</v>
      </c>
      <c r="G11" s="3">
        <f t="shared" ref="G11:G14" si="0">H11/$B$12</f>
        <v>1</v>
      </c>
      <c r="H11" s="4">
        <f>B12</f>
        <v>9662037</v>
      </c>
      <c r="I11" s="10"/>
    </row>
    <row r="12" spans="1:9" s="6" customFormat="1" ht="15.5">
      <c r="A12" s="219"/>
      <c r="B12" s="220">
        <v>9662037</v>
      </c>
      <c r="C12" s="220">
        <v>4801271</v>
      </c>
      <c r="D12" s="220">
        <v>4860766</v>
      </c>
      <c r="F12" s="194" t="s">
        <v>247</v>
      </c>
      <c r="G12" s="3">
        <f t="shared" si="0"/>
        <v>7.5486877146092479E-2</v>
      </c>
      <c r="H12" s="4">
        <f>SUM(B13:B16)</f>
        <v>729357</v>
      </c>
      <c r="I12" s="11"/>
    </row>
    <row r="13" spans="1:9" s="6" customFormat="1" ht="15.5">
      <c r="A13" s="221">
        <v>0</v>
      </c>
      <c r="B13" s="169">
        <v>180827</v>
      </c>
      <c r="C13" s="169">
        <v>93144</v>
      </c>
      <c r="D13" s="169">
        <v>87683</v>
      </c>
      <c r="F13" s="194" t="s">
        <v>248</v>
      </c>
      <c r="G13" s="3">
        <f t="shared" si="0"/>
        <v>0.32517863469162867</v>
      </c>
      <c r="H13" s="4">
        <f>SUM(B13:B30)</f>
        <v>3141888</v>
      </c>
      <c r="I13" s="11"/>
    </row>
    <row r="14" spans="1:9" s="6" customFormat="1" ht="15.5">
      <c r="A14" s="221">
        <v>1</v>
      </c>
      <c r="B14" s="169">
        <v>185953</v>
      </c>
      <c r="C14" s="169">
        <v>95699</v>
      </c>
      <c r="D14" s="169">
        <v>90254</v>
      </c>
      <c r="F14" s="194" t="s">
        <v>381</v>
      </c>
      <c r="G14" s="3">
        <f t="shared" si="0"/>
        <v>0.18689713152619888</v>
      </c>
      <c r="H14" s="189">
        <f>SUM(B16:B25)</f>
        <v>1805807</v>
      </c>
      <c r="I14" s="416"/>
    </row>
    <row r="15" spans="1:9" s="6" customFormat="1" ht="15.5">
      <c r="A15" s="221">
        <v>2</v>
      </c>
      <c r="B15" s="169">
        <v>178873</v>
      </c>
      <c r="C15" s="169">
        <v>91869</v>
      </c>
      <c r="D15" s="169">
        <v>87004</v>
      </c>
      <c r="F15" s="194" t="s">
        <v>249</v>
      </c>
      <c r="G15" s="3">
        <f t="shared" ref="G15:G34" si="1">H15/$B$12</f>
        <v>0.25321606613595044</v>
      </c>
      <c r="H15" s="189">
        <f>SUM(B16:B29)</f>
        <v>2446583</v>
      </c>
      <c r="I15" s="190"/>
    </row>
    <row r="16" spans="1:9" s="6" customFormat="1" ht="15.5">
      <c r="A16" s="221">
        <v>3</v>
      </c>
      <c r="B16" s="169">
        <v>183704</v>
      </c>
      <c r="C16" s="169">
        <v>94600</v>
      </c>
      <c r="D16" s="169">
        <v>89104</v>
      </c>
      <c r="F16" s="194" t="s">
        <v>250</v>
      </c>
      <c r="G16" s="3">
        <f t="shared" si="1"/>
        <v>0.28425010171250636</v>
      </c>
      <c r="H16" s="189">
        <f>SUM(B16:B31)</f>
        <v>2746435</v>
      </c>
      <c r="I16" s="190"/>
    </row>
    <row r="17" spans="1:9" s="6" customFormat="1" ht="15.5">
      <c r="A17" s="221">
        <v>4</v>
      </c>
      <c r="B17" s="169">
        <v>187385</v>
      </c>
      <c r="C17" s="169">
        <v>96079</v>
      </c>
      <c r="D17" s="169">
        <v>91306</v>
      </c>
      <c r="F17" s="194" t="s">
        <v>251</v>
      </c>
      <c r="G17" s="3">
        <f t="shared" si="1"/>
        <v>0.32969176168544995</v>
      </c>
      <c r="H17" s="4">
        <f>SUM(B16:B34)</f>
        <v>3185494</v>
      </c>
      <c r="I17" s="11"/>
    </row>
    <row r="18" spans="1:9" s="6" customFormat="1" ht="15.5">
      <c r="A18" s="221">
        <v>5</v>
      </c>
      <c r="B18" s="169">
        <v>187013</v>
      </c>
      <c r="C18" s="169">
        <v>95988</v>
      </c>
      <c r="D18" s="169">
        <v>91025</v>
      </c>
      <c r="F18" s="194" t="s">
        <v>253</v>
      </c>
      <c r="G18" s="3">
        <f t="shared" si="1"/>
        <v>0.12913477768714818</v>
      </c>
      <c r="H18" s="4">
        <f>SUM(B19:B25)</f>
        <v>1247705</v>
      </c>
      <c r="I18" s="11"/>
    </row>
    <row r="19" spans="1:9" s="6" customFormat="1" ht="15.5">
      <c r="A19" s="221">
        <v>6</v>
      </c>
      <c r="B19" s="169">
        <v>185517</v>
      </c>
      <c r="C19" s="169">
        <v>95412</v>
      </c>
      <c r="D19" s="169">
        <v>90105</v>
      </c>
      <c r="F19" s="194" t="s">
        <v>252</v>
      </c>
      <c r="G19" s="3">
        <f t="shared" si="1"/>
        <v>0.22648774787345566</v>
      </c>
      <c r="H19" s="4">
        <f>SUM(B19:B31)</f>
        <v>2188333</v>
      </c>
      <c r="I19" s="11"/>
    </row>
    <row r="20" spans="1:9" s="6" customFormat="1" ht="15.5">
      <c r="A20" s="221">
        <v>7</v>
      </c>
      <c r="B20" s="169">
        <v>183466</v>
      </c>
      <c r="C20" s="169">
        <v>94275</v>
      </c>
      <c r="D20" s="169">
        <v>89191</v>
      </c>
      <c r="F20" s="194" t="s">
        <v>259</v>
      </c>
      <c r="G20" s="3">
        <f t="shared" si="1"/>
        <v>0.27192940784639924</v>
      </c>
      <c r="H20" s="4">
        <f>SUM(B19:B34)</f>
        <v>2627392</v>
      </c>
      <c r="I20" s="11"/>
    </row>
    <row r="21" spans="1:9" s="6" customFormat="1" ht="15.5">
      <c r="A21" s="221">
        <v>8</v>
      </c>
      <c r="B21" s="169">
        <v>181472</v>
      </c>
      <c r="C21" s="169">
        <v>93406</v>
      </c>
      <c r="D21" s="169">
        <v>88066</v>
      </c>
      <c r="F21" s="194" t="s">
        <v>177</v>
      </c>
      <c r="G21" s="3">
        <f t="shared" si="1"/>
        <v>0.16685084108040571</v>
      </c>
      <c r="H21" s="4">
        <f>SUM(B23:B32)</f>
        <v>1612119</v>
      </c>
      <c r="I21" s="11"/>
    </row>
    <row r="22" spans="1:9" s="6" customFormat="1" ht="15.5">
      <c r="A22" s="221">
        <v>9</v>
      </c>
      <c r="B22" s="169">
        <v>176835</v>
      </c>
      <c r="C22" s="169">
        <v>90920</v>
      </c>
      <c r="D22" s="169">
        <v>85915</v>
      </c>
      <c r="F22" s="194" t="s">
        <v>216</v>
      </c>
      <c r="G22" s="3">
        <f t="shared" si="1"/>
        <v>8.54401613241597E-2</v>
      </c>
      <c r="H22" s="4">
        <f>SUM(C23:C32)</f>
        <v>825526</v>
      </c>
      <c r="I22" s="11"/>
    </row>
    <row r="23" spans="1:9" s="6" customFormat="1" ht="15.5">
      <c r="A23" s="221">
        <v>10</v>
      </c>
      <c r="B23" s="169">
        <v>176422</v>
      </c>
      <c r="C23" s="169">
        <v>90251</v>
      </c>
      <c r="D23" s="169">
        <v>86171</v>
      </c>
      <c r="F23" s="194" t="s">
        <v>217</v>
      </c>
      <c r="G23" s="3">
        <f t="shared" si="1"/>
        <v>8.1410576258401826E-2</v>
      </c>
      <c r="H23" s="4">
        <f>SUM(D23:D32)</f>
        <v>786592</v>
      </c>
      <c r="I23" s="11"/>
    </row>
    <row r="24" spans="1:9" s="6" customFormat="1" ht="15.5">
      <c r="A24" s="221">
        <v>11</v>
      </c>
      <c r="B24" s="169">
        <v>172050</v>
      </c>
      <c r="C24" s="169">
        <v>88055</v>
      </c>
      <c r="D24" s="169">
        <v>83995</v>
      </c>
      <c r="F24" s="194" t="s">
        <v>254</v>
      </c>
      <c r="G24" s="3">
        <f t="shared" si="1"/>
        <v>0.11514870001015313</v>
      </c>
      <c r="H24" s="4">
        <f>SUM(B25:B31)</f>
        <v>1112571</v>
      </c>
      <c r="I24" s="11"/>
    </row>
    <row r="25" spans="1:9" s="6" customFormat="1" ht="15.5">
      <c r="A25" s="221">
        <v>12</v>
      </c>
      <c r="B25" s="169">
        <v>171943</v>
      </c>
      <c r="C25" s="169">
        <v>88259</v>
      </c>
      <c r="D25" s="169">
        <v>83683</v>
      </c>
      <c r="F25" s="194" t="s">
        <v>255</v>
      </c>
      <c r="G25" s="3">
        <f t="shared" si="1"/>
        <v>0.19973314115853624</v>
      </c>
      <c r="H25" s="4">
        <f>SUM(B26:B38)</f>
        <v>1929829</v>
      </c>
      <c r="I25" s="11"/>
    </row>
    <row r="26" spans="1:9" s="6" customFormat="1" ht="15.5">
      <c r="A26" s="221">
        <v>13</v>
      </c>
      <c r="B26" s="169">
        <v>167404</v>
      </c>
      <c r="C26" s="169">
        <v>85610</v>
      </c>
      <c r="D26" s="169">
        <v>81794</v>
      </c>
      <c r="F26" s="194" t="s">
        <v>256</v>
      </c>
      <c r="G26" s="3">
        <f t="shared" si="1"/>
        <v>0.11792554716981522</v>
      </c>
      <c r="H26" s="4">
        <f>SUM(B31:B38)</f>
        <v>1139401</v>
      </c>
      <c r="I26" s="11"/>
    </row>
    <row r="27" spans="1:9" s="6" customFormat="1" ht="15.5">
      <c r="A27" s="221">
        <v>14</v>
      </c>
      <c r="B27" s="169">
        <v>161836</v>
      </c>
      <c r="C27" s="169">
        <v>82651</v>
      </c>
      <c r="D27" s="169">
        <v>79184</v>
      </c>
      <c r="F27" s="194" t="s">
        <v>174</v>
      </c>
      <c r="G27" s="3">
        <f t="shared" si="1"/>
        <v>5.7755833474866639E-2</v>
      </c>
      <c r="H27" s="4">
        <f>SUM(D31:D38)</f>
        <v>558039</v>
      </c>
      <c r="I27" s="11"/>
    </row>
    <row r="28" spans="1:9" s="6" customFormat="1" ht="15.5">
      <c r="A28" s="221">
        <v>15</v>
      </c>
      <c r="B28" s="169">
        <v>157440</v>
      </c>
      <c r="C28" s="169">
        <v>80747</v>
      </c>
      <c r="D28" s="169">
        <v>76693</v>
      </c>
      <c r="F28" s="194" t="s">
        <v>257</v>
      </c>
      <c r="G28" s="3">
        <f t="shared" si="1"/>
        <v>0.55044086459201103</v>
      </c>
      <c r="H28" s="4">
        <f>SUM(B31:B77)</f>
        <v>5318380</v>
      </c>
      <c r="I28" s="11"/>
    </row>
    <row r="29" spans="1:9" s="6" customFormat="1" ht="15.5">
      <c r="A29" s="221">
        <v>16</v>
      </c>
      <c r="B29" s="169">
        <v>154096</v>
      </c>
      <c r="C29" s="169">
        <v>78965</v>
      </c>
      <c r="D29" s="169">
        <v>75131</v>
      </c>
      <c r="F29" s="194" t="s">
        <v>268</v>
      </c>
      <c r="G29" s="3">
        <f t="shared" si="1"/>
        <v>0.67482095131699449</v>
      </c>
      <c r="H29" s="4">
        <f>SUM(B31:B113)</f>
        <v>6520145</v>
      </c>
      <c r="I29" s="11"/>
    </row>
    <row r="30" spans="1:9" s="6" customFormat="1" ht="15.5">
      <c r="A30" s="221">
        <v>17</v>
      </c>
      <c r="B30" s="169">
        <v>149652</v>
      </c>
      <c r="C30" s="169">
        <v>76907</v>
      </c>
      <c r="D30" s="169">
        <v>72746</v>
      </c>
      <c r="F30" s="194" t="s">
        <v>175</v>
      </c>
      <c r="G30" s="3">
        <f t="shared" si="1"/>
        <v>0.32999635584090603</v>
      </c>
      <c r="H30" s="4">
        <f>SUM(C31:C113)</f>
        <v>3188437</v>
      </c>
      <c r="I30" s="11"/>
    </row>
    <row r="31" spans="1:9" s="6" customFormat="1" ht="15.5">
      <c r="A31" s="221">
        <v>18</v>
      </c>
      <c r="B31" s="169">
        <v>150200</v>
      </c>
      <c r="C31" s="169">
        <v>76961</v>
      </c>
      <c r="D31" s="169">
        <v>73239</v>
      </c>
      <c r="F31" s="194" t="s">
        <v>176</v>
      </c>
      <c r="G31" s="3">
        <f t="shared" si="1"/>
        <v>0.34482511296530949</v>
      </c>
      <c r="H31" s="4">
        <f>SUM(D31:D113)</f>
        <v>3331713</v>
      </c>
      <c r="I31" s="11"/>
    </row>
    <row r="32" spans="1:9" s="6" customFormat="1" ht="15.5">
      <c r="A32" s="221">
        <v>19</v>
      </c>
      <c r="B32" s="169">
        <v>151076</v>
      </c>
      <c r="C32" s="169">
        <v>77120</v>
      </c>
      <c r="D32" s="169">
        <v>73956</v>
      </c>
      <c r="F32" s="194" t="s">
        <v>258</v>
      </c>
      <c r="G32" s="3">
        <f t="shared" si="1"/>
        <v>0.42951739886734031</v>
      </c>
      <c r="H32" s="4">
        <f>SUM(B34:B68)</f>
        <v>4150013</v>
      </c>
      <c r="I32" s="11"/>
    </row>
    <row r="33" spans="1:9" s="6" customFormat="1" ht="15.5">
      <c r="A33" s="221">
        <v>20</v>
      </c>
      <c r="B33" s="169">
        <v>145775</v>
      </c>
      <c r="C33" s="169">
        <v>74287</v>
      </c>
      <c r="D33" s="169">
        <v>71488</v>
      </c>
      <c r="F33" s="194" t="s">
        <v>185</v>
      </c>
      <c r="G33" s="3">
        <f t="shared" si="1"/>
        <v>0.12990376666949216</v>
      </c>
      <c r="H33" s="4">
        <f>SUM(C80:C113,D75:D113)</f>
        <v>1255135</v>
      </c>
      <c r="I33" s="11"/>
    </row>
    <row r="34" spans="1:9" s="6" customFormat="1" ht="15.5">
      <c r="A34" s="221">
        <v>21</v>
      </c>
      <c r="B34" s="169">
        <v>142208</v>
      </c>
      <c r="C34" s="169">
        <v>72692</v>
      </c>
      <c r="D34" s="169">
        <v>69516</v>
      </c>
      <c r="F34" s="190" t="s">
        <v>187</v>
      </c>
      <c r="G34" s="3">
        <f t="shared" si="1"/>
        <v>6.4156554151055312E-2</v>
      </c>
      <c r="H34" s="189">
        <v>619883</v>
      </c>
      <c r="I34" s="191" t="s">
        <v>469</v>
      </c>
    </row>
    <row r="35" spans="1:9" s="6" customFormat="1" ht="15.5">
      <c r="A35" s="221">
        <v>22</v>
      </c>
      <c r="B35" s="169">
        <v>142178</v>
      </c>
      <c r="C35" s="169">
        <v>72675</v>
      </c>
      <c r="D35" s="169">
        <v>69503</v>
      </c>
      <c r="F35" s="190" t="s">
        <v>383</v>
      </c>
      <c r="G35" s="423">
        <v>0.21</v>
      </c>
      <c r="H35" s="189">
        <f>H11*G35</f>
        <v>2029027.77</v>
      </c>
      <c r="I35" s="191" t="s">
        <v>385</v>
      </c>
    </row>
    <row r="36" spans="1:9" s="6" customFormat="1" ht="15.5">
      <c r="A36" s="221">
        <v>23</v>
      </c>
      <c r="B36" s="169">
        <v>137631</v>
      </c>
      <c r="C36" s="169">
        <v>70152</v>
      </c>
      <c r="D36" s="169">
        <v>67479</v>
      </c>
    </row>
    <row r="37" spans="1:9" s="6" customFormat="1" ht="15.5">
      <c r="A37" s="221">
        <v>24</v>
      </c>
      <c r="B37" s="169">
        <v>137107</v>
      </c>
      <c r="C37" s="169">
        <v>69750</v>
      </c>
      <c r="D37" s="169">
        <v>67357</v>
      </c>
    </row>
    <row r="38" spans="1:9" s="6" customFormat="1" ht="15.5">
      <c r="A38" s="221">
        <v>25</v>
      </c>
      <c r="B38" s="169">
        <v>133226</v>
      </c>
      <c r="C38" s="169">
        <v>67725</v>
      </c>
      <c r="D38" s="169">
        <v>65501</v>
      </c>
    </row>
    <row r="39" spans="1:9" s="6" customFormat="1" ht="15.5">
      <c r="A39" s="221">
        <v>26</v>
      </c>
      <c r="B39" s="169">
        <v>131063</v>
      </c>
      <c r="C39" s="169">
        <v>66584</v>
      </c>
      <c r="D39" s="169">
        <v>64479</v>
      </c>
    </row>
    <row r="40" spans="1:9" s="6" customFormat="1" ht="15.5">
      <c r="A40" s="221">
        <v>27</v>
      </c>
      <c r="B40" s="169">
        <v>127473</v>
      </c>
      <c r="C40" s="169">
        <v>64731</v>
      </c>
      <c r="D40" s="169">
        <v>62742</v>
      </c>
    </row>
    <row r="41" spans="1:9" s="6" customFormat="1" ht="15.5">
      <c r="A41" s="221">
        <v>28</v>
      </c>
      <c r="B41" s="169">
        <v>127683</v>
      </c>
      <c r="C41" s="169">
        <v>64597</v>
      </c>
      <c r="D41" s="169">
        <v>63086</v>
      </c>
    </row>
    <row r="42" spans="1:9" s="6" customFormat="1" ht="15.5">
      <c r="A42" s="221">
        <v>29</v>
      </c>
      <c r="B42" s="169">
        <v>126767</v>
      </c>
      <c r="C42" s="169">
        <v>64323</v>
      </c>
      <c r="D42" s="169">
        <v>62444</v>
      </c>
    </row>
    <row r="43" spans="1:9" s="6" customFormat="1" ht="15.5">
      <c r="A43" s="221">
        <v>30</v>
      </c>
      <c r="B43" s="169">
        <v>126300</v>
      </c>
      <c r="C43" s="169">
        <v>63829</v>
      </c>
      <c r="D43" s="169">
        <v>62471</v>
      </c>
    </row>
    <row r="44" spans="1:9" s="6" customFormat="1" ht="15.5">
      <c r="A44" s="221">
        <v>31</v>
      </c>
      <c r="B44" s="169">
        <v>125773</v>
      </c>
      <c r="C44" s="169">
        <v>63352</v>
      </c>
      <c r="D44" s="169">
        <v>62421</v>
      </c>
    </row>
    <row r="45" spans="1:9" s="6" customFormat="1" ht="15.5">
      <c r="A45" s="221">
        <v>32</v>
      </c>
      <c r="B45" s="169">
        <v>124846</v>
      </c>
      <c r="C45" s="169">
        <v>62904</v>
      </c>
      <c r="D45" s="169">
        <v>61942</v>
      </c>
    </row>
    <row r="46" spans="1:9" s="6" customFormat="1" ht="15.5">
      <c r="A46" s="221">
        <v>33</v>
      </c>
      <c r="B46" s="169">
        <v>124393</v>
      </c>
      <c r="C46" s="169">
        <v>62487</v>
      </c>
      <c r="D46" s="169">
        <v>61906</v>
      </c>
    </row>
    <row r="47" spans="1:9" s="6" customFormat="1" ht="15.5">
      <c r="A47" s="221">
        <v>34</v>
      </c>
      <c r="B47" s="169">
        <v>123162</v>
      </c>
      <c r="C47" s="169">
        <v>61910</v>
      </c>
      <c r="D47" s="169">
        <v>61252</v>
      </c>
    </row>
    <row r="48" spans="1:9" s="6" customFormat="1" ht="15.5">
      <c r="A48" s="221">
        <v>35</v>
      </c>
      <c r="B48" s="169">
        <v>121844</v>
      </c>
      <c r="C48" s="169">
        <v>60921</v>
      </c>
      <c r="D48" s="169">
        <v>60923</v>
      </c>
    </row>
    <row r="49" spans="1:4" s="6" customFormat="1" ht="15.5">
      <c r="A49" s="221">
        <v>36</v>
      </c>
      <c r="B49" s="169">
        <v>122089</v>
      </c>
      <c r="C49" s="169">
        <v>60969</v>
      </c>
      <c r="D49" s="169">
        <v>61120</v>
      </c>
    </row>
    <row r="50" spans="1:4" s="6" customFormat="1" ht="15.5">
      <c r="A50" s="221">
        <v>37</v>
      </c>
      <c r="B50" s="169">
        <v>121439</v>
      </c>
      <c r="C50" s="169">
        <v>60612</v>
      </c>
      <c r="D50" s="169">
        <v>60828</v>
      </c>
    </row>
    <row r="51" spans="1:4" s="6" customFormat="1" ht="15.5">
      <c r="A51" s="221">
        <v>38</v>
      </c>
      <c r="B51" s="169">
        <v>121683</v>
      </c>
      <c r="C51" s="169">
        <v>60639</v>
      </c>
      <c r="D51" s="169">
        <v>61044</v>
      </c>
    </row>
    <row r="52" spans="1:4" s="6" customFormat="1" ht="15.5">
      <c r="A52" s="221">
        <v>39</v>
      </c>
      <c r="B52" s="169">
        <v>121845</v>
      </c>
      <c r="C52" s="169">
        <v>60972</v>
      </c>
      <c r="D52" s="169">
        <v>60872</v>
      </c>
    </row>
    <row r="53" spans="1:4" s="6" customFormat="1" ht="15.5">
      <c r="A53" s="221">
        <v>40</v>
      </c>
      <c r="B53" s="169">
        <v>118778</v>
      </c>
      <c r="C53" s="169">
        <v>58937</v>
      </c>
      <c r="D53" s="169">
        <v>59841</v>
      </c>
    </row>
    <row r="54" spans="1:4" s="6" customFormat="1" ht="15.5">
      <c r="A54" s="221">
        <v>41</v>
      </c>
      <c r="B54" s="169">
        <v>116140</v>
      </c>
      <c r="C54" s="169">
        <v>57585</v>
      </c>
      <c r="D54" s="169">
        <v>58555</v>
      </c>
    </row>
    <row r="55" spans="1:4" s="6" customFormat="1" ht="15.5">
      <c r="A55" s="221">
        <v>42</v>
      </c>
      <c r="B55" s="169">
        <v>116296</v>
      </c>
      <c r="C55" s="169">
        <v>57485</v>
      </c>
      <c r="D55" s="169">
        <v>58811</v>
      </c>
    </row>
    <row r="56" spans="1:4" s="6" customFormat="1" ht="15.5">
      <c r="A56" s="221">
        <v>43</v>
      </c>
      <c r="B56" s="169">
        <v>115200</v>
      </c>
      <c r="C56" s="169">
        <v>57324</v>
      </c>
      <c r="D56" s="169">
        <v>57876</v>
      </c>
    </row>
    <row r="57" spans="1:4" s="6" customFormat="1" ht="15.5">
      <c r="A57" s="221">
        <v>44</v>
      </c>
      <c r="B57" s="169">
        <v>111196</v>
      </c>
      <c r="C57" s="169">
        <v>54751</v>
      </c>
      <c r="D57" s="169">
        <v>56445</v>
      </c>
    </row>
    <row r="58" spans="1:4" s="6" customFormat="1" ht="15.5">
      <c r="A58" s="221">
        <v>45</v>
      </c>
      <c r="B58" s="169">
        <v>113335</v>
      </c>
      <c r="C58" s="169">
        <v>56105</v>
      </c>
      <c r="D58" s="169">
        <v>57230</v>
      </c>
    </row>
    <row r="59" spans="1:4" s="6" customFormat="1" ht="15.5">
      <c r="A59" s="221">
        <v>46</v>
      </c>
      <c r="B59" s="169">
        <v>116188</v>
      </c>
      <c r="C59" s="169">
        <v>57543</v>
      </c>
      <c r="D59" s="169">
        <v>58645</v>
      </c>
    </row>
    <row r="60" spans="1:4" s="6" customFormat="1" ht="15.5">
      <c r="A60" s="221">
        <v>47</v>
      </c>
      <c r="B60" s="169">
        <v>113876</v>
      </c>
      <c r="C60" s="169">
        <v>56163</v>
      </c>
      <c r="D60" s="169">
        <v>57713</v>
      </c>
    </row>
    <row r="61" spans="1:4" s="6" customFormat="1" ht="15.5">
      <c r="A61" s="221">
        <v>48</v>
      </c>
      <c r="B61" s="169">
        <v>110032</v>
      </c>
      <c r="C61" s="169">
        <v>54598</v>
      </c>
      <c r="D61" s="169">
        <v>55435</v>
      </c>
    </row>
    <row r="62" spans="1:4" s="6" customFormat="1" ht="15.5">
      <c r="A62" s="221">
        <v>49</v>
      </c>
      <c r="B62" s="169">
        <v>106200</v>
      </c>
      <c r="C62" s="169">
        <v>52326</v>
      </c>
      <c r="D62" s="169">
        <v>53874</v>
      </c>
    </row>
    <row r="63" spans="1:4" s="6" customFormat="1" ht="15.5">
      <c r="A63" s="221">
        <v>50</v>
      </c>
      <c r="B63" s="169">
        <v>103791</v>
      </c>
      <c r="C63" s="169">
        <v>51126</v>
      </c>
      <c r="D63" s="169">
        <v>52665</v>
      </c>
    </row>
    <row r="64" spans="1:4" s="6" customFormat="1" ht="15.5">
      <c r="A64" s="221">
        <v>51</v>
      </c>
      <c r="B64" s="169">
        <v>103561</v>
      </c>
      <c r="C64" s="169">
        <v>50832</v>
      </c>
      <c r="D64" s="169">
        <v>52729</v>
      </c>
    </row>
    <row r="65" spans="1:4" s="6" customFormat="1" ht="15.5">
      <c r="A65" s="221">
        <v>52</v>
      </c>
      <c r="B65" s="169">
        <v>99188</v>
      </c>
      <c r="C65" s="169">
        <v>48845</v>
      </c>
      <c r="D65" s="169">
        <v>50343</v>
      </c>
    </row>
    <row r="66" spans="1:4" s="6" customFormat="1" ht="15.5">
      <c r="A66" s="221">
        <v>53</v>
      </c>
      <c r="B66" s="169">
        <v>93938</v>
      </c>
      <c r="C66" s="169">
        <v>46224</v>
      </c>
      <c r="D66" s="169">
        <v>47713</v>
      </c>
    </row>
    <row r="67" spans="1:4" s="6" customFormat="1" ht="15.5">
      <c r="A67" s="221">
        <v>54</v>
      </c>
      <c r="B67" s="169">
        <v>89860</v>
      </c>
      <c r="C67" s="169">
        <v>44226</v>
      </c>
      <c r="D67" s="169">
        <v>45634</v>
      </c>
    </row>
    <row r="68" spans="1:4" s="6" customFormat="1" ht="15.5">
      <c r="A68" s="221">
        <v>55</v>
      </c>
      <c r="B68" s="169">
        <v>83724</v>
      </c>
      <c r="C68" s="169">
        <v>40987</v>
      </c>
      <c r="D68" s="169">
        <v>42737</v>
      </c>
    </row>
    <row r="69" spans="1:4" s="6" customFormat="1" ht="15.5">
      <c r="A69" s="221">
        <v>56</v>
      </c>
      <c r="B69" s="169">
        <v>85363</v>
      </c>
      <c r="C69" s="169">
        <v>41582</v>
      </c>
      <c r="D69" s="169">
        <v>43782</v>
      </c>
    </row>
    <row r="70" spans="1:4" s="6" customFormat="1" ht="15.5">
      <c r="A70" s="221">
        <v>57</v>
      </c>
      <c r="B70" s="169">
        <v>83940</v>
      </c>
      <c r="C70" s="169">
        <v>41227</v>
      </c>
      <c r="D70" s="169">
        <v>42713</v>
      </c>
    </row>
    <row r="71" spans="1:4" s="6" customFormat="1" ht="15.5">
      <c r="A71" s="221">
        <v>58</v>
      </c>
      <c r="B71" s="169">
        <v>82202</v>
      </c>
      <c r="C71" s="169">
        <v>40215</v>
      </c>
      <c r="D71" s="169">
        <v>41988</v>
      </c>
    </row>
    <row r="72" spans="1:4" s="6" customFormat="1" ht="15.5">
      <c r="A72" s="221">
        <v>59</v>
      </c>
      <c r="B72" s="169">
        <v>79293</v>
      </c>
      <c r="C72" s="169">
        <v>38365</v>
      </c>
      <c r="D72" s="169">
        <v>40928</v>
      </c>
    </row>
    <row r="73" spans="1:4" s="6" customFormat="1" ht="15.5">
      <c r="A73" s="221">
        <v>60</v>
      </c>
      <c r="B73" s="169">
        <v>78995</v>
      </c>
      <c r="C73" s="169">
        <v>37865</v>
      </c>
      <c r="D73" s="169">
        <v>41130</v>
      </c>
    </row>
    <row r="74" spans="1:4" s="6" customFormat="1" ht="15.5">
      <c r="A74" s="221">
        <v>61</v>
      </c>
      <c r="B74" s="169">
        <v>78066</v>
      </c>
      <c r="C74" s="169">
        <v>37154</v>
      </c>
      <c r="D74" s="169">
        <v>40912</v>
      </c>
    </row>
    <row r="75" spans="1:4" s="6" customFormat="1" ht="15.5">
      <c r="A75" s="221">
        <v>62</v>
      </c>
      <c r="B75" s="169">
        <v>80377</v>
      </c>
      <c r="C75" s="169">
        <v>38263</v>
      </c>
      <c r="D75" s="169">
        <v>42114</v>
      </c>
    </row>
    <row r="76" spans="1:4" s="6" customFormat="1" ht="15.5">
      <c r="A76" s="221">
        <v>63</v>
      </c>
      <c r="B76" s="169">
        <v>77294</v>
      </c>
      <c r="C76" s="169">
        <v>36645</v>
      </c>
      <c r="D76" s="169">
        <v>40648</v>
      </c>
    </row>
    <row r="77" spans="1:4" s="6" customFormat="1" ht="15.5">
      <c r="A77" s="221">
        <v>64</v>
      </c>
      <c r="B77" s="169">
        <v>75786</v>
      </c>
      <c r="C77" s="169">
        <v>35765</v>
      </c>
      <c r="D77" s="169">
        <v>40021</v>
      </c>
    </row>
    <row r="78" spans="1:4" s="6" customFormat="1" ht="15.5">
      <c r="A78" s="221">
        <v>65</v>
      </c>
      <c r="B78" s="169">
        <v>74355</v>
      </c>
      <c r="C78" s="169">
        <v>35008</v>
      </c>
      <c r="D78" s="169">
        <v>39346</v>
      </c>
    </row>
    <row r="79" spans="1:4" s="6" customFormat="1" ht="15.5">
      <c r="A79" s="221">
        <v>66</v>
      </c>
      <c r="B79" s="169">
        <v>73352</v>
      </c>
      <c r="C79" s="169">
        <v>34409</v>
      </c>
      <c r="D79" s="169">
        <v>38944</v>
      </c>
    </row>
    <row r="80" spans="1:4" s="6" customFormat="1" ht="15.5">
      <c r="A80" s="221">
        <v>67</v>
      </c>
      <c r="B80" s="169">
        <v>73903</v>
      </c>
      <c r="C80" s="169">
        <v>34534</v>
      </c>
      <c r="D80" s="169">
        <v>39369</v>
      </c>
    </row>
    <row r="81" spans="1:4" s="6" customFormat="1" ht="15.5">
      <c r="A81" s="221">
        <v>68</v>
      </c>
      <c r="B81" s="169">
        <v>71066</v>
      </c>
      <c r="C81" s="169">
        <v>33128</v>
      </c>
      <c r="D81" s="169">
        <v>37938</v>
      </c>
    </row>
    <row r="82" spans="1:4" s="6" customFormat="1" ht="15.5">
      <c r="A82" s="221">
        <v>69</v>
      </c>
      <c r="B82" s="169">
        <v>71087</v>
      </c>
      <c r="C82" s="169">
        <v>33150</v>
      </c>
      <c r="D82" s="169">
        <v>37938</v>
      </c>
    </row>
    <row r="83" spans="1:4" s="6" customFormat="1" ht="15.5">
      <c r="A83" s="221">
        <v>70</v>
      </c>
      <c r="B83" s="169">
        <v>70903</v>
      </c>
      <c r="C83" s="169">
        <v>32925</v>
      </c>
      <c r="D83" s="169">
        <v>37978</v>
      </c>
    </row>
    <row r="84" spans="1:4" s="6" customFormat="1" ht="15.5">
      <c r="A84" s="221">
        <v>71</v>
      </c>
      <c r="B84" s="169">
        <v>69651</v>
      </c>
      <c r="C84" s="169">
        <v>32044</v>
      </c>
      <c r="D84" s="169">
        <v>37606</v>
      </c>
    </row>
    <row r="85" spans="1:4" s="6" customFormat="1" ht="15.5">
      <c r="A85" s="221">
        <v>72</v>
      </c>
      <c r="B85" s="169">
        <v>67794</v>
      </c>
      <c r="C85" s="169">
        <v>31279</v>
      </c>
      <c r="D85" s="169">
        <v>36515</v>
      </c>
    </row>
    <row r="86" spans="1:4" s="6" customFormat="1" ht="15.5">
      <c r="A86" s="221">
        <v>73</v>
      </c>
      <c r="B86" s="169">
        <v>60592</v>
      </c>
      <c r="C86" s="169">
        <v>27659</v>
      </c>
      <c r="D86" s="169">
        <v>32932</v>
      </c>
    </row>
    <row r="87" spans="1:4" s="6" customFormat="1" ht="15.5">
      <c r="A87" s="221">
        <v>74</v>
      </c>
      <c r="B87" s="169">
        <v>59330</v>
      </c>
      <c r="C87" s="169">
        <v>27040</v>
      </c>
      <c r="D87" s="169">
        <v>32290</v>
      </c>
    </row>
    <row r="88" spans="1:4" s="6" customFormat="1" ht="15.5">
      <c r="A88" s="221">
        <v>75</v>
      </c>
      <c r="B88" s="169">
        <v>63161</v>
      </c>
      <c r="C88" s="169">
        <v>28331</v>
      </c>
      <c r="D88" s="169">
        <v>34831</v>
      </c>
    </row>
    <row r="89" spans="1:4" s="6" customFormat="1" ht="15.5">
      <c r="A89" s="221">
        <v>76</v>
      </c>
      <c r="B89" s="169">
        <v>56185</v>
      </c>
      <c r="C89" s="169">
        <v>25226</v>
      </c>
      <c r="D89" s="169">
        <v>30960</v>
      </c>
    </row>
    <row r="90" spans="1:4" s="6" customFormat="1" ht="15.5">
      <c r="A90" s="221">
        <v>77</v>
      </c>
      <c r="B90" s="169">
        <v>43265</v>
      </c>
      <c r="C90" s="169">
        <v>19436</v>
      </c>
      <c r="D90" s="169">
        <v>23829</v>
      </c>
    </row>
    <row r="91" spans="1:4" s="6" customFormat="1" ht="15.5">
      <c r="A91" s="221">
        <v>78</v>
      </c>
      <c r="B91" s="169">
        <v>35919</v>
      </c>
      <c r="C91" s="169">
        <v>16139</v>
      </c>
      <c r="D91" s="169">
        <v>19780</v>
      </c>
    </row>
    <row r="92" spans="1:4" s="6" customFormat="1" ht="15.5">
      <c r="A92" s="221">
        <v>79</v>
      </c>
      <c r="B92" s="169">
        <v>30203</v>
      </c>
      <c r="C92" s="169">
        <v>13320</v>
      </c>
      <c r="D92" s="169">
        <v>16883</v>
      </c>
    </row>
    <row r="93" spans="1:4" s="6" customFormat="1" ht="15.5">
      <c r="A93" s="221">
        <v>80</v>
      </c>
      <c r="B93" s="169">
        <v>27832</v>
      </c>
      <c r="C93" s="169">
        <v>11934</v>
      </c>
      <c r="D93" s="169">
        <v>15898</v>
      </c>
    </row>
    <row r="94" spans="1:4" s="6" customFormat="1" ht="15.5">
      <c r="A94" s="221">
        <v>81</v>
      </c>
      <c r="B94" s="169">
        <v>28541</v>
      </c>
      <c r="C94" s="169">
        <v>12173</v>
      </c>
      <c r="D94" s="169">
        <v>16368</v>
      </c>
    </row>
    <row r="95" spans="1:4" s="6" customFormat="1" ht="15.5">
      <c r="A95" s="221">
        <v>82</v>
      </c>
      <c r="B95" s="169">
        <v>27902</v>
      </c>
      <c r="C95" s="169">
        <v>11546</v>
      </c>
      <c r="D95" s="169">
        <v>16356</v>
      </c>
    </row>
    <row r="96" spans="1:4" s="6" customFormat="1" ht="15.5">
      <c r="A96" s="221">
        <v>83</v>
      </c>
      <c r="B96" s="169">
        <v>27127</v>
      </c>
      <c r="C96" s="169">
        <v>11341</v>
      </c>
      <c r="D96" s="169">
        <v>15786</v>
      </c>
    </row>
    <row r="97" spans="1:4" s="6" customFormat="1" ht="15.5">
      <c r="A97" s="221">
        <v>84</v>
      </c>
      <c r="B97" s="169">
        <v>26562</v>
      </c>
      <c r="C97" s="169">
        <v>10810</v>
      </c>
      <c r="D97" s="169">
        <v>15752</v>
      </c>
    </row>
    <row r="98" spans="1:4" s="6" customFormat="1" ht="15.5">
      <c r="A98" s="221">
        <v>85</v>
      </c>
      <c r="B98" s="169">
        <v>25225</v>
      </c>
      <c r="C98" s="169">
        <v>10139</v>
      </c>
      <c r="D98" s="169">
        <v>15087</v>
      </c>
    </row>
    <row r="99" spans="1:4" s="6" customFormat="1" ht="15.5">
      <c r="A99" s="221">
        <v>86</v>
      </c>
      <c r="B99" s="169">
        <v>21054</v>
      </c>
      <c r="C99" s="169">
        <v>8478</v>
      </c>
      <c r="D99" s="169">
        <v>12576</v>
      </c>
    </row>
    <row r="100" spans="1:4" s="6" customFormat="1" ht="15.5">
      <c r="A100" s="221">
        <v>87</v>
      </c>
      <c r="B100" s="169">
        <v>17894</v>
      </c>
      <c r="C100" s="169">
        <v>7117</v>
      </c>
      <c r="D100" s="169">
        <v>10777</v>
      </c>
    </row>
    <row r="101" spans="1:4" s="6" customFormat="1" ht="15.5">
      <c r="A101" s="221">
        <v>88</v>
      </c>
      <c r="B101" s="169">
        <v>14993</v>
      </c>
      <c r="C101" s="169">
        <v>5757</v>
      </c>
      <c r="D101" s="169">
        <v>9237</v>
      </c>
    </row>
    <row r="102" spans="1:4" s="6" customFormat="1" ht="15.5">
      <c r="A102" s="221">
        <v>89</v>
      </c>
      <c r="B102" s="169">
        <v>12164</v>
      </c>
      <c r="C102" s="169">
        <v>4552</v>
      </c>
      <c r="D102" s="169">
        <v>7612</v>
      </c>
    </row>
    <row r="103" spans="1:4" s="6" customFormat="1" ht="15.5">
      <c r="A103" s="221">
        <v>90</v>
      </c>
      <c r="B103" s="169">
        <v>11348</v>
      </c>
      <c r="C103" s="169">
        <v>4239</v>
      </c>
      <c r="D103" s="169">
        <v>7109</v>
      </c>
    </row>
    <row r="104" spans="1:4" s="6" customFormat="1" ht="15.5">
      <c r="A104" s="221">
        <v>91</v>
      </c>
      <c r="B104" s="169">
        <v>8648</v>
      </c>
      <c r="C104" s="169">
        <v>3236</v>
      </c>
      <c r="D104" s="169">
        <v>5412</v>
      </c>
    </row>
    <row r="105" spans="1:4" s="6" customFormat="1" ht="15.5">
      <c r="A105" s="221">
        <v>92</v>
      </c>
      <c r="B105" s="169">
        <v>7810</v>
      </c>
      <c r="C105" s="169">
        <v>2846</v>
      </c>
      <c r="D105" s="169">
        <v>4964</v>
      </c>
    </row>
    <row r="106" spans="1:4" s="6" customFormat="1" ht="15.5">
      <c r="A106" s="221">
        <v>93</v>
      </c>
      <c r="B106" s="169">
        <v>5841</v>
      </c>
      <c r="C106" s="169">
        <v>2009</v>
      </c>
      <c r="D106" s="169">
        <v>3832</v>
      </c>
    </row>
    <row r="107" spans="1:4" s="6" customFormat="1" ht="15.5">
      <c r="A107" s="221">
        <v>94</v>
      </c>
      <c r="B107" s="169">
        <v>4656</v>
      </c>
      <c r="C107" s="169">
        <v>1578</v>
      </c>
      <c r="D107" s="169">
        <v>3078</v>
      </c>
    </row>
    <row r="108" spans="1:4" s="6" customFormat="1" ht="15.5">
      <c r="A108" s="221">
        <v>95</v>
      </c>
      <c r="B108" s="169">
        <v>3373</v>
      </c>
      <c r="C108" s="169">
        <v>1077</v>
      </c>
      <c r="D108" s="169">
        <v>2296</v>
      </c>
    </row>
    <row r="109" spans="1:4" s="6" customFormat="1" ht="15.5">
      <c r="A109" s="221">
        <v>96</v>
      </c>
      <c r="B109" s="169">
        <v>2572</v>
      </c>
      <c r="C109" s="169">
        <v>851</v>
      </c>
      <c r="D109" s="169">
        <v>1722</v>
      </c>
    </row>
    <row r="110" spans="1:4" s="6" customFormat="1" ht="15.5">
      <c r="A110" s="221">
        <v>97</v>
      </c>
      <c r="B110" s="169">
        <v>1910</v>
      </c>
      <c r="C110" s="169">
        <v>615</v>
      </c>
      <c r="D110" s="169">
        <v>1295</v>
      </c>
    </row>
    <row r="111" spans="1:4" s="6" customFormat="1" ht="15.5">
      <c r="A111" s="221">
        <v>98</v>
      </c>
      <c r="B111" s="169">
        <v>1403</v>
      </c>
      <c r="C111" s="169">
        <v>445</v>
      </c>
      <c r="D111" s="169">
        <v>958</v>
      </c>
    </row>
    <row r="112" spans="1:4" s="6" customFormat="1" ht="15.5">
      <c r="A112" s="221">
        <v>99</v>
      </c>
      <c r="B112" s="169">
        <v>859</v>
      </c>
      <c r="C112" s="169">
        <v>249</v>
      </c>
      <c r="D112" s="169">
        <v>610</v>
      </c>
    </row>
    <row r="113" spans="1:4" s="6" customFormat="1" ht="15.5">
      <c r="A113" s="221" t="s">
        <v>130</v>
      </c>
      <c r="B113" s="169">
        <v>3285</v>
      </c>
      <c r="C113" s="169">
        <v>1487</v>
      </c>
      <c r="D113" s="169">
        <v>1798</v>
      </c>
    </row>
    <row r="115" spans="1:4">
      <c r="A115" s="8"/>
      <c r="B115" s="8"/>
      <c r="C115" s="8"/>
      <c r="D115" s="8"/>
    </row>
  </sheetData>
  <mergeCells count="9">
    <mergeCell ref="A1:I1"/>
    <mergeCell ref="A2:I2"/>
    <mergeCell ref="A4:I4"/>
    <mergeCell ref="A6:I6"/>
    <mergeCell ref="A10:A11"/>
    <mergeCell ref="B10:B11"/>
    <mergeCell ref="C10:D10"/>
    <mergeCell ref="F9:I9"/>
    <mergeCell ref="A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rightToLeft="1" zoomScale="70" zoomScaleNormal="70" workbookViewId="0">
      <selection activeCell="A5" sqref="A5"/>
    </sheetView>
  </sheetViews>
  <sheetFormatPr defaultRowHeight="15.5"/>
  <cols>
    <col min="1" max="1" width="2.25" customWidth="1"/>
    <col min="2" max="2" width="14.25" style="79" customWidth="1"/>
    <col min="3" max="3" width="31.75" style="79" customWidth="1"/>
    <col min="4" max="8" width="13.58203125" style="80" customWidth="1"/>
  </cols>
  <sheetData>
    <row r="1" spans="1:8" s="1" customFormat="1" ht="20">
      <c r="A1" s="688" t="s">
        <v>427</v>
      </c>
      <c r="B1" s="689"/>
      <c r="C1" s="689"/>
      <c r="D1" s="689"/>
      <c r="E1" s="689"/>
      <c r="F1" s="689"/>
      <c r="G1" s="689"/>
      <c r="H1" s="689"/>
    </row>
    <row r="2" spans="1:8" s="1" customFormat="1" ht="13.5" customHeight="1">
      <c r="A2" s="690" t="s">
        <v>262</v>
      </c>
      <c r="B2" s="690"/>
      <c r="C2" s="690"/>
      <c r="D2" s="690"/>
      <c r="E2" s="690"/>
      <c r="F2" s="690"/>
      <c r="G2" s="690"/>
      <c r="H2" s="690"/>
    </row>
    <row r="3" spans="1:8" s="1" customFormat="1" ht="14">
      <c r="A3" s="92"/>
      <c r="B3" s="92"/>
      <c r="C3" s="92"/>
      <c r="D3" s="92"/>
      <c r="E3" s="92"/>
      <c r="F3" s="92"/>
      <c r="G3" s="92"/>
      <c r="H3" s="92"/>
    </row>
    <row r="4" spans="1:8" s="1" customFormat="1" ht="14">
      <c r="A4" s="727" t="s">
        <v>472</v>
      </c>
      <c r="B4" s="727"/>
      <c r="C4" s="727"/>
      <c r="D4" s="727"/>
      <c r="E4" s="727"/>
      <c r="F4" s="727"/>
      <c r="G4" s="727"/>
      <c r="H4" s="727"/>
    </row>
    <row r="5" spans="1:8" s="1" customFormat="1" ht="14">
      <c r="A5" s="92"/>
      <c r="B5" s="92"/>
      <c r="C5" s="92"/>
      <c r="D5" s="92"/>
      <c r="E5" s="92"/>
      <c r="F5" s="92"/>
      <c r="G5" s="92"/>
      <c r="H5" s="92"/>
    </row>
    <row r="6" spans="1:8" s="1" customFormat="1" ht="13.5" customHeight="1">
      <c r="A6" s="703" t="s">
        <v>261</v>
      </c>
      <c r="B6" s="703"/>
      <c r="C6" s="703"/>
      <c r="D6" s="703"/>
      <c r="E6" s="703"/>
      <c r="F6" s="703"/>
      <c r="G6" s="703"/>
      <c r="H6" s="703"/>
    </row>
    <row r="7" spans="1:8" ht="16" thickBot="1"/>
    <row r="8" spans="1:8" s="93" customFormat="1" ht="23.5" thickBot="1">
      <c r="A8" s="133"/>
      <c r="B8" s="728" t="s">
        <v>223</v>
      </c>
      <c r="C8" s="729"/>
      <c r="D8" s="730" t="s">
        <v>218</v>
      </c>
      <c r="E8" s="731"/>
      <c r="F8" s="731"/>
      <c r="G8" s="731"/>
      <c r="H8" s="732"/>
    </row>
    <row r="9" spans="1:8" s="93" customFormat="1" ht="52.5" thickBot="1">
      <c r="B9" s="134"/>
      <c r="C9" s="135"/>
      <c r="D9" s="550" t="s">
        <v>265</v>
      </c>
      <c r="E9" s="551" t="s">
        <v>271</v>
      </c>
      <c r="F9" s="551" t="s">
        <v>426</v>
      </c>
      <c r="G9" s="552" t="s">
        <v>471</v>
      </c>
      <c r="H9" s="552" t="s">
        <v>470</v>
      </c>
    </row>
    <row r="10" spans="1:8" s="93" customFormat="1">
      <c r="B10" s="717" t="s">
        <v>4</v>
      </c>
      <c r="C10" s="94" t="s">
        <v>224</v>
      </c>
      <c r="D10" s="553">
        <f>SUMIFS('1. מחשבון תא השטח'!$R$13:$R$89,'1. מחשבון תא השטח'!$AI$13:$AI$89,"ציבורי")</f>
        <v>0</v>
      </c>
      <c r="E10" s="554">
        <f>SUMIFS('1. מחשבון תא השטח'!$U$13:$U$89,'1. מחשבון תא השטח'!$AI$13:$AI$89,"ציבורי")</f>
        <v>0</v>
      </c>
      <c r="F10" s="554">
        <f>SUMIFS('1. מחשבון תא השטח'!$Z$13:$Z$89,'1. מחשבון תא השטח'!$AI$13:$AI$89,"ציבורי")</f>
        <v>0</v>
      </c>
      <c r="G10" s="555">
        <f>SUMIFS('1. מחשבון תא השטח'!$AF$13:$AF$89,'1. מחשבון תא השטח'!$AI$13:$AI$89,"ציבורי")</f>
        <v>0</v>
      </c>
      <c r="H10" s="555">
        <f>SUMIFS('1. מחשבון תא השטח'!$AG$13:$AG$89,'1. מחשבון תא השטח'!$AI$13:$AI$89,"ציבורי")</f>
        <v>0</v>
      </c>
    </row>
    <row r="11" spans="1:8" s="93" customFormat="1">
      <c r="B11" s="718"/>
      <c r="C11" s="95" t="s">
        <v>225</v>
      </c>
      <c r="D11" s="548">
        <f>SUMIFS('1. מחשבון תא השטח'!$R$13:$R$89,'1. מחשבון תא השטח'!$AI$13:$AI$89,"מסחר/תעסוקה")</f>
        <v>0</v>
      </c>
      <c r="E11" s="546">
        <f>SUMIFS('1. מחשבון תא השטח'!$U$13:$U$89,'1. מחשבון תא השטח'!$AI$13:$AI$89,"מסחר/תעסוקה")</f>
        <v>0</v>
      </c>
      <c r="F11" s="546">
        <f>SUMIFS('1. מחשבון תא השטח'!$Z$13:$Z$89,'1. מחשבון תא השטח'!$AI$13:$AI$89,"מסחר/תעסוקה")</f>
        <v>0</v>
      </c>
      <c r="G11" s="556">
        <f>SUMIFS('1. מחשבון תא השטח'!$AF$13:$AF$89,'1. מחשבון תא השטח'!$AI$13:$AI$89,"מסחר/תעסוקה")</f>
        <v>0</v>
      </c>
      <c r="H11" s="556">
        <f>SUMIFS('1. מחשבון תא השטח'!$AG$13:$AG$89,'1. מחשבון תא השטח'!$AI$13:$AI$89,"מסחר/תעסוקה")</f>
        <v>0</v>
      </c>
    </row>
    <row r="12" spans="1:8" s="93" customFormat="1" ht="16" thickBot="1">
      <c r="B12" s="719"/>
      <c r="C12" s="543" t="s">
        <v>226</v>
      </c>
      <c r="D12" s="558">
        <f>SUMIFS('1. מחשבון תא השטח'!$R$13:$R$89,'1. מחשבון תא השטח'!$AI$13:$AI$89,"מגורים מיוחד")</f>
        <v>0</v>
      </c>
      <c r="E12" s="559">
        <f>SUMIFS('1. מחשבון תא השטח'!$U$13:$U$89,'1. מחשבון תא השטח'!$AI$13:$AI$89,"מגורים מיוחד")</f>
        <v>0</v>
      </c>
      <c r="F12" s="559">
        <f>SUMIFS('1. מחשבון תא השטח'!$Z$13:$Z$89,'1. מחשבון תא השטח'!$AI$13:$AI$89,"מגורים מיוחד")</f>
        <v>0</v>
      </c>
      <c r="G12" s="560">
        <f>SUMIFS('1. מחשבון תא השטח'!$AF$13:$AF$89,'1. מחשבון תא השטח'!$AI$13:$AI$89,"מגורים מיוחד")</f>
        <v>0</v>
      </c>
      <c r="H12" s="560">
        <f>SUMIFS('1. מחשבון תא השטח'!$AG$13:$AG$89,'1. מחשבון תא השטח'!$AI$13:$AI$89,"מגורים מיוחד")</f>
        <v>0</v>
      </c>
    </row>
    <row r="13" spans="1:8" s="93" customFormat="1">
      <c r="B13" s="720" t="s">
        <v>227</v>
      </c>
      <c r="C13" s="97" t="s">
        <v>228</v>
      </c>
      <c r="D13" s="545">
        <f>SUMIFS('1. מחשבון תא השטח'!$R$13:$R$89,'1. מחשבון תא השטח'!$AJ$13:$AJ$89,"חפיפה")</f>
        <v>0</v>
      </c>
      <c r="E13" s="562">
        <f>SUMIFS('1. מחשבון תא השטח'!$U$13:$U$89,'1. מחשבון תא השטח'!$AJ$13:$AJ$89,"חפיפה")</f>
        <v>0</v>
      </c>
      <c r="F13" s="562">
        <f>SUMIFS('1. מחשבון תא השטח'!$Z$13:$Z$89,'1. מחשבון תא השטח'!$AJ$13:$AJ$89,"חפיפה")</f>
        <v>0</v>
      </c>
      <c r="G13" s="563">
        <f>SUMIFS('1. מחשבון תא השטח'!$AF$13:$AF$89,'1. מחשבון תא השטח'!$AJ$13:$AJ$89,"חפיפה")</f>
        <v>0</v>
      </c>
      <c r="H13" s="563">
        <f>SUMIFS('1. מחשבון תא השטח'!$AG$13:$AG$89,'1. מחשבון תא השטח'!$AJ$13:$AJ$89,"חפיפה")</f>
        <v>0</v>
      </c>
    </row>
    <row r="14" spans="1:8" s="93" customFormat="1">
      <c r="B14" s="721"/>
      <c r="C14" s="98" t="s">
        <v>229</v>
      </c>
      <c r="D14" s="564">
        <f>SUMIFS('1. מחשבון תא השטח'!$R$13:$R$89,'1. מחשבון תא השטח'!$AJ$13:$AJ$89,"שילוב מלא")</f>
        <v>0</v>
      </c>
      <c r="E14" s="561">
        <f>SUMIFS('1. מחשבון תא השטח'!$U$13:$U$89,'1. מחשבון תא השטח'!$AJ$13:$AJ$89,"שילוב מלא")</f>
        <v>0</v>
      </c>
      <c r="F14" s="561">
        <f>SUMIFS('1. מחשבון תא השטח'!$Z$13:$Z$89,'1. מחשבון תא השטח'!$AJ$13:$AJ$89,"שילוב מלא")</f>
        <v>0</v>
      </c>
      <c r="G14" s="565">
        <f>SUMIFS('1. מחשבון תא השטח'!$AF$13:$AF$89,'1. מחשבון תא השטח'!$AJ$13:$AJ$89,"שילוב מלא")</f>
        <v>0</v>
      </c>
      <c r="H14" s="565">
        <f>SUMIFS('1. מחשבון תא השטח'!$AG$13:$AG$89,'1. מחשבון תא השטח'!$AJ$13:$AJ$89,"שילוב מלא")</f>
        <v>0</v>
      </c>
    </row>
    <row r="15" spans="1:8" s="93" customFormat="1">
      <c r="B15" s="721"/>
      <c r="C15" s="98" t="s">
        <v>230</v>
      </c>
      <c r="D15" s="564">
        <f>SUMIFS('1. מחשבון תא השטח'!$R$13:$R$89,'1. מחשבון תא השטח'!$AJ$13:$AJ$89,"רווחה")</f>
        <v>0</v>
      </c>
      <c r="E15" s="561">
        <f>SUMIFS('1. מחשבון תא השטח'!$U$13:$U$89,'1. מחשבון תא השטח'!$AJ$13:$AJ$89,"רווחה")</f>
        <v>0</v>
      </c>
      <c r="F15" s="561">
        <f>SUMIFS('1. מחשבון תא השטח'!$Z$13:$Z$89,'1. מחשבון תא השטח'!$AJ$13:$AJ$89,"רווחה")</f>
        <v>0</v>
      </c>
      <c r="G15" s="565">
        <f>SUMIFS('1. מחשבון תא השטח'!$AF$13:$AF$89,'1. מחשבון תא השטח'!$AJ$13:$AJ$89,"רווחה")</f>
        <v>0</v>
      </c>
      <c r="H15" s="565">
        <f>SUMIFS('1. מחשבון תא השטח'!$AG$13:$AG$89,'1. מחשבון תא השטח'!$AJ$13:$AJ$89,"רווחה")</f>
        <v>0</v>
      </c>
    </row>
    <row r="16" spans="1:8" s="93" customFormat="1" ht="16" thickBot="1">
      <c r="B16" s="722"/>
      <c r="C16" s="99" t="s">
        <v>48</v>
      </c>
      <c r="D16" s="566">
        <f>SUMIFS('1. מחשבון תא השטח'!$R$13:$R$89,'1. מחשבון תא השטח'!$AJ$13:$AJ$89,"לא לשילוב")</f>
        <v>0</v>
      </c>
      <c r="E16" s="567">
        <f>SUMIFS('1. מחשבון תא השטח'!$U$13:$U$89,'1. מחשבון תא השטח'!$AJ$13:$AJ$89,"לא לשילוב")</f>
        <v>0</v>
      </c>
      <c r="F16" s="567">
        <f>SUMIFS('1. מחשבון תא השטח'!$Z$13:$Z$89,'1. מחשבון תא השטח'!$AJ$13:$AJ$89,"לא לשילוב")</f>
        <v>0</v>
      </c>
      <c r="G16" s="568">
        <f>SUMIFS('1. מחשבון תא השטח'!$AF$13:$AF$89,'1. מחשבון תא השטח'!$AJ$13:$AJ$89,"לא לשילוב")</f>
        <v>0</v>
      </c>
      <c r="H16" s="568">
        <f>SUMIFS('1. מחשבון תא השטח'!$AG$13:$AG$89,'1. מחשבון תא השטח'!$AJ$13:$AJ$89,"לא לשילוב")</f>
        <v>0</v>
      </c>
    </row>
    <row r="17" spans="2:8" s="93" customFormat="1">
      <c r="B17" s="723" t="s">
        <v>231</v>
      </c>
      <c r="C17" s="544" t="s">
        <v>232</v>
      </c>
      <c r="D17" s="553">
        <f>SUMIFS('1. מחשבון תא השטח'!$R$13:$R$89,'1. מחשבון תא השטח'!$AL$13:$AL$89,"עירוני מרכזי")</f>
        <v>0</v>
      </c>
      <c r="E17" s="554">
        <f>SUMIFS('1. מחשבון תא השטח'!$U$13:$U$89,'1. מחשבון תא השטח'!$AL$13:$AL$89,"עירוני מרכזי")</f>
        <v>0</v>
      </c>
      <c r="F17" s="554">
        <f>SUMIFS('1. מחשבון תא השטח'!$Z$13:$Z$89,'1. מחשבון תא השטח'!$AL$13:$AL$89,"עירוני מרכזי")</f>
        <v>0</v>
      </c>
      <c r="G17" s="555">
        <f>SUMIFS('1. מחשבון תא השטח'!$AF$13:$AF$89,'1. מחשבון תא השטח'!$AL$13:$AL$89,"עירוני מרכזי")</f>
        <v>0</v>
      </c>
      <c r="H17" s="555">
        <f>SUMIFS('1. מחשבון תא השטח'!$AG$13:$AG$89,'1. מחשבון תא השטח'!$AL$13:$AL$89,"עירוני מרכזי")</f>
        <v>0</v>
      </c>
    </row>
    <row r="18" spans="2:8" s="93" customFormat="1">
      <c r="B18" s="718"/>
      <c r="C18" s="95" t="s">
        <v>233</v>
      </c>
      <c r="D18" s="548">
        <f>SUMIFS('1. מחשבון תא השטח'!$R$13:$R$89,'1. מחשבון תא השטח'!$AL$13:$AL$89,"שכונתי מקומי")</f>
        <v>0</v>
      </c>
      <c r="E18" s="546">
        <f>SUMIFS('1. מחשבון תא השטח'!$U$13:$U$89,'1. מחשבון תא השטח'!$AL$13:$AL$89,"שכונתי מקומי")</f>
        <v>0</v>
      </c>
      <c r="F18" s="546">
        <f>SUMIFS('1. מחשבון תא השטח'!$Z$13:$Z$89,'1. מחשבון תא השטח'!$AL$13:$AL$89,"שכונתי מקומי")</f>
        <v>0</v>
      </c>
      <c r="G18" s="556">
        <f>SUMIFS('1. מחשבון תא השטח'!$AF$13:$AF$89,'1. מחשבון תא השטח'!$AL$13:$AL$89,"שכונתי מקומי")</f>
        <v>0</v>
      </c>
      <c r="H18" s="556">
        <f>SUMIFS('1. מחשבון תא השטח'!$AG$13:$AG$89,'1. מחשבון תא השטח'!$AL$13:$AL$89,"שכונתי מקומי")</f>
        <v>0</v>
      </c>
    </row>
    <row r="19" spans="2:8" s="93" customFormat="1">
      <c r="B19" s="718"/>
      <c r="C19" s="95" t="s">
        <v>234</v>
      </c>
      <c r="D19" s="548">
        <f>SUMIFS('1. מחשבון תא השטח'!$R$13:$R$89,'1. מחשבון תא השטח'!$AL$13:$AL$89,"שכונתי מקומי/עירוני מרכזי")</f>
        <v>0</v>
      </c>
      <c r="E19" s="546">
        <f>SUMIFS('1. מחשבון תא השטח'!$U$13:$U$89,'1. מחשבון תא השטח'!$AL$13:$AL$89,"שכונתי מקומי/עירוני מרכזי")</f>
        <v>0</v>
      </c>
      <c r="F19" s="546">
        <f>SUMIFS('1. מחשבון תא השטח'!$Z$13:$Z$89,'1. מחשבון תא השטח'!$AL$13:$AL$89,"שכונתי מקומי/עירוני מרכזי")</f>
        <v>0</v>
      </c>
      <c r="G19" s="556">
        <f>SUMIFS('1. מחשבון תא השטח'!$AF$13:$AF$89,'1. מחשבון תא השטח'!$AL$13:$AL$89,"שכונתי מקומי/עירוני מרכזי")</f>
        <v>0</v>
      </c>
      <c r="H19" s="556">
        <f>SUMIFS('1. מחשבון תא השטח'!$AG$13:$AG$89,'1. מחשבון תא השטח'!$AL$13:$AL$89,"שכונתי מקומי/עירוני מרכזי")</f>
        <v>0</v>
      </c>
    </row>
    <row r="20" spans="2:8" s="93" customFormat="1" ht="16" thickBot="1">
      <c r="B20" s="724"/>
      <c r="C20" s="96" t="s">
        <v>235</v>
      </c>
      <c r="D20" s="549">
        <f>SUMIFS('1. מחשבון תא השטח'!$R$13:$R$89,'1. מחשבון תא השטח'!$AL$13:$AL$89,"מרוחק")</f>
        <v>0</v>
      </c>
      <c r="E20" s="547">
        <f>SUMIFS('1. מחשבון תא השטח'!$U$13:$U$89,'1. מחשבון תא השטח'!$AL$13:$AL$89,"מרוחק")</f>
        <v>0</v>
      </c>
      <c r="F20" s="547">
        <f>SUMIFS('1. מחשבון תא השטח'!$Z$13:$Z$89,'1. מחשבון תא השטח'!$AL$13:$AL$89,"מרוחק")</f>
        <v>0</v>
      </c>
      <c r="G20" s="557">
        <f>SUMIFS('1. מחשבון תא השטח'!$AF$13:$AF$89,'1. מחשבון תא השטח'!$AL$13:$AL$89,"מרוחק")</f>
        <v>0</v>
      </c>
      <c r="H20" s="557">
        <f>SUMIFS('1. מחשבון תא השטח'!$AG$13:$AG$89,'1. מחשבון תא השטח'!$AL$13:$AL$89,"מרוחק")</f>
        <v>0</v>
      </c>
    </row>
    <row r="21" spans="2:8" s="93" customFormat="1" ht="16" thickBot="1">
      <c r="B21" s="725" t="s">
        <v>236</v>
      </c>
      <c r="C21" s="726"/>
      <c r="D21" s="100">
        <f>SUM('1. מחשבון תא השטח'!R13:R89)</f>
        <v>0</v>
      </c>
      <c r="E21" s="100">
        <f>SUM('1. מחשבון תא השטח'!U13:U89)</f>
        <v>0</v>
      </c>
      <c r="F21" s="100">
        <f>SUM('1. מחשבון תא השטח'!Z13:Z89)</f>
        <v>0</v>
      </c>
      <c r="G21" s="100">
        <f>SUM('1. מחשבון תא השטח'!AF13:AF89)</f>
        <v>0</v>
      </c>
      <c r="H21" s="100">
        <f>SUM('1. מחשבון תא השטח'!AG13:AG89)</f>
        <v>0</v>
      </c>
    </row>
  </sheetData>
  <mergeCells count="10">
    <mergeCell ref="B10:B12"/>
    <mergeCell ref="B13:B16"/>
    <mergeCell ref="B17:B20"/>
    <mergeCell ref="B21:C21"/>
    <mergeCell ref="A1:H1"/>
    <mergeCell ref="A2:H2"/>
    <mergeCell ref="A4:H4"/>
    <mergeCell ref="A6:H6"/>
    <mergeCell ref="B8:C8"/>
    <mergeCell ref="D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1. מחשבון תא השטח</vt:lpstr>
      <vt:lpstr>2. אוכ תא השטח</vt:lpstr>
      <vt:lpstr>3. אוכלוסייה כלל ישראל</vt:lpstr>
      <vt:lpstr>4. ריכוז פרוגרמת מסגרות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Rieback</dc:creator>
  <cp:lastModifiedBy>עפרה כרמון אבן</cp:lastModifiedBy>
  <cp:lastPrinted>2023-11-16T05:26:30Z</cp:lastPrinted>
  <dcterms:created xsi:type="dcterms:W3CDTF">2022-07-18T13:54:22Z</dcterms:created>
  <dcterms:modified xsi:type="dcterms:W3CDTF">2025-05-19T13:11:06Z</dcterms:modified>
</cp:coreProperties>
</file>